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S:\VO\Súťaže 2024\6 DNS 2024\Stavebné práce\Kategória 1\Výzva_14_Odvodňovacie žľaby - Dielne Údržby Trolejbusov (ĽÚT) - Jurajov Dvor\výzva\"/>
    </mc:Choice>
  </mc:AlternateContent>
  <xr:revisionPtr revIDLastSave="0" documentId="8_{9DACC200-F693-4CA3-8382-B0C8EABE0A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ácia stavby" sheetId="1" r:id="rId1"/>
    <sheet name="10 - Hala ľahká údržba tr..." sheetId="2" r:id="rId2"/>
    <sheet name="Zoznam figúr" sheetId="3" r:id="rId3"/>
  </sheets>
  <definedNames>
    <definedName name="_xlnm._FilterDatabase" localSheetId="1" hidden="1">'10 - Hala ľahká údržba tr...'!$C$137:$K$223</definedName>
    <definedName name="_xlnm.Print_Titles" localSheetId="1">'10 - Hala ľahká údržba tr...'!$137:$137</definedName>
    <definedName name="_xlnm.Print_Titles" localSheetId="0">'Rekapitulácia stavby'!$92:$92</definedName>
    <definedName name="_xlnm.Print_Titles" localSheetId="2">'Zoznam figúr'!$9:$9</definedName>
    <definedName name="_xlnm.Print_Area" localSheetId="1">'10 - Hala ľahká údržba tr...'!$C$4:$J$76,'10 - Hala ľahká údržba tr...'!$C$82:$J$119,'10 - Hala ľahká údržba tr...'!$C$125:$J$223</definedName>
    <definedName name="_xlnm.Print_Area" localSheetId="0">'Rekapitulácia stavby'!$D$4:$AO$76,'Rekapitulácia stavby'!$C$82:$AQ$103</definedName>
    <definedName name="_xlnm.Print_Area" localSheetId="2">'Zoznam figúr'!$C$4:$G$50</definedName>
  </definedNames>
  <calcPr calcId="181029"/>
</workbook>
</file>

<file path=xl/calcChain.xml><?xml version="1.0" encoding="utf-8"?>
<calcChain xmlns="http://schemas.openxmlformats.org/spreadsheetml/2006/main">
  <c r="D7" i="3" l="1"/>
  <c r="J39" i="2"/>
  <c r="J38" i="2"/>
  <c r="AY95" i="1" s="1"/>
  <c r="J37" i="2"/>
  <c r="AX95" i="1" s="1"/>
  <c r="BI223" i="2"/>
  <c r="BH223" i="2"/>
  <c r="BG223" i="2"/>
  <c r="BE223" i="2"/>
  <c r="BK223" i="2"/>
  <c r="J223" i="2" s="1"/>
  <c r="BF223" i="2" s="1"/>
  <c r="BI222" i="2"/>
  <c r="BH222" i="2"/>
  <c r="BG222" i="2"/>
  <c r="BE222" i="2"/>
  <c r="BK222" i="2"/>
  <c r="J222" i="2" s="1"/>
  <c r="BF222" i="2" s="1"/>
  <c r="BI221" i="2"/>
  <c r="BH221" i="2"/>
  <c r="BG221" i="2"/>
  <c r="BE221" i="2"/>
  <c r="BK221" i="2"/>
  <c r="J221" i="2"/>
  <c r="BF221" i="2" s="1"/>
  <c r="BI220" i="2"/>
  <c r="BH220" i="2"/>
  <c r="BG220" i="2"/>
  <c r="BE220" i="2"/>
  <c r="BK220" i="2"/>
  <c r="J220" i="2" s="1"/>
  <c r="BF220" i="2" s="1"/>
  <c r="BI219" i="2"/>
  <c r="BH219" i="2"/>
  <c r="BG219" i="2"/>
  <c r="BE219" i="2"/>
  <c r="BK219" i="2"/>
  <c r="J219" i="2" s="1"/>
  <c r="BF219" i="2" s="1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3" i="2"/>
  <c r="BH213" i="2"/>
  <c r="BG213" i="2"/>
  <c r="BE213" i="2"/>
  <c r="T213" i="2"/>
  <c r="R213" i="2"/>
  <c r="P213" i="2"/>
  <c r="BI209" i="2"/>
  <c r="BH209" i="2"/>
  <c r="BG209" i="2"/>
  <c r="BE209" i="2"/>
  <c r="T209" i="2"/>
  <c r="T208" i="2"/>
  <c r="R209" i="2"/>
  <c r="R208" i="2" s="1"/>
  <c r="P209" i="2"/>
  <c r="P208" i="2"/>
  <c r="BI207" i="2"/>
  <c r="BH207" i="2"/>
  <c r="BG207" i="2"/>
  <c r="BE207" i="2"/>
  <c r="T207" i="2"/>
  <c r="R207" i="2"/>
  <c r="P207" i="2"/>
  <c r="BI205" i="2"/>
  <c r="BH205" i="2"/>
  <c r="BG205" i="2"/>
  <c r="BE205" i="2"/>
  <c r="T205" i="2"/>
  <c r="R205" i="2"/>
  <c r="P205" i="2"/>
  <c r="BI202" i="2"/>
  <c r="BH202" i="2"/>
  <c r="BG202" i="2"/>
  <c r="BE202" i="2"/>
  <c r="T202" i="2"/>
  <c r="R202" i="2"/>
  <c r="P202" i="2"/>
  <c r="BI199" i="2"/>
  <c r="BH199" i="2"/>
  <c r="BG199" i="2"/>
  <c r="BE199" i="2"/>
  <c r="T199" i="2"/>
  <c r="T198" i="2" s="1"/>
  <c r="R199" i="2"/>
  <c r="R198" i="2" s="1"/>
  <c r="P199" i="2"/>
  <c r="P198" i="2" s="1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4" i="2"/>
  <c r="BH174" i="2"/>
  <c r="BG174" i="2"/>
  <c r="BE174" i="2"/>
  <c r="T174" i="2"/>
  <c r="R174" i="2"/>
  <c r="P174" i="2"/>
  <c r="BI171" i="2"/>
  <c r="BH171" i="2"/>
  <c r="BG171" i="2"/>
  <c r="BE171" i="2"/>
  <c r="T171" i="2"/>
  <c r="R171" i="2"/>
  <c r="P171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60" i="2"/>
  <c r="BH160" i="2"/>
  <c r="BG160" i="2"/>
  <c r="BE160" i="2"/>
  <c r="T160" i="2"/>
  <c r="R160" i="2"/>
  <c r="P160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R155" i="2"/>
  <c r="P155" i="2"/>
  <c r="BI151" i="2"/>
  <c r="BH151" i="2"/>
  <c r="BG151" i="2"/>
  <c r="BE151" i="2"/>
  <c r="T151" i="2"/>
  <c r="T150" i="2"/>
  <c r="R151" i="2"/>
  <c r="R150" i="2" s="1"/>
  <c r="P151" i="2"/>
  <c r="P150" i="2"/>
  <c r="BI147" i="2"/>
  <c r="BH147" i="2"/>
  <c r="BG147" i="2"/>
  <c r="BE147" i="2"/>
  <c r="T147" i="2"/>
  <c r="T146" i="2" s="1"/>
  <c r="R147" i="2"/>
  <c r="R146" i="2"/>
  <c r="P147" i="2"/>
  <c r="P146" i="2" s="1"/>
  <c r="BI141" i="2"/>
  <c r="BH141" i="2"/>
  <c r="BG141" i="2"/>
  <c r="BE141" i="2"/>
  <c r="T141" i="2"/>
  <c r="T140" i="2"/>
  <c r="R141" i="2"/>
  <c r="R140" i="2" s="1"/>
  <c r="P141" i="2"/>
  <c r="P140" i="2"/>
  <c r="F134" i="2"/>
  <c r="F132" i="2"/>
  <c r="E130" i="2"/>
  <c r="BI117" i="2"/>
  <c r="BH117" i="2"/>
  <c r="BG117" i="2"/>
  <c r="BE117" i="2"/>
  <c r="BI116" i="2"/>
  <c r="BH116" i="2"/>
  <c r="BG116" i="2"/>
  <c r="BF116" i="2"/>
  <c r="BE116" i="2"/>
  <c r="BI115" i="2"/>
  <c r="BH115" i="2"/>
  <c r="BG115" i="2"/>
  <c r="BF115" i="2"/>
  <c r="BE115" i="2"/>
  <c r="BI114" i="2"/>
  <c r="BH114" i="2"/>
  <c r="BG114" i="2"/>
  <c r="BF114" i="2"/>
  <c r="BE114" i="2"/>
  <c r="BI113" i="2"/>
  <c r="BH113" i="2"/>
  <c r="BG113" i="2"/>
  <c r="BF113" i="2"/>
  <c r="BE113" i="2"/>
  <c r="BI112" i="2"/>
  <c r="BH112" i="2"/>
  <c r="BG112" i="2"/>
  <c r="BF112" i="2"/>
  <c r="BE112" i="2"/>
  <c r="F91" i="2"/>
  <c r="F89" i="2"/>
  <c r="E87" i="2"/>
  <c r="J24" i="2"/>
  <c r="E24" i="2"/>
  <c r="J135" i="2" s="1"/>
  <c r="J23" i="2"/>
  <c r="J21" i="2"/>
  <c r="E21" i="2"/>
  <c r="J134" i="2" s="1"/>
  <c r="J20" i="2"/>
  <c r="J18" i="2"/>
  <c r="E18" i="2"/>
  <c r="F92" i="2" s="1"/>
  <c r="J17" i="2"/>
  <c r="J12" i="2"/>
  <c r="J89" i="2" s="1"/>
  <c r="E7" i="2"/>
  <c r="E85" i="2" s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L90" i="1"/>
  <c r="AM90" i="1"/>
  <c r="AM89" i="1"/>
  <c r="L89" i="1"/>
  <c r="AM87" i="1"/>
  <c r="L87" i="1"/>
  <c r="L85" i="1"/>
  <c r="L84" i="1"/>
  <c r="BK213" i="2"/>
  <c r="J202" i="2"/>
  <c r="J171" i="2"/>
  <c r="J141" i="2"/>
  <c r="BK194" i="2"/>
  <c r="BK171" i="2"/>
  <c r="BK209" i="2"/>
  <c r="BK184" i="2"/>
  <c r="BK199" i="2"/>
  <c r="BK174" i="2"/>
  <c r="J182" i="2"/>
  <c r="J155" i="2"/>
  <c r="BK215" i="2"/>
  <c r="J209" i="2"/>
  <c r="J205" i="2"/>
  <c r="BK197" i="2"/>
  <c r="BK182" i="2"/>
  <c r="BK157" i="2"/>
  <c r="J192" i="2"/>
  <c r="BK192" i="2"/>
  <c r="J207" i="2"/>
  <c r="J183" i="2"/>
  <c r="BK164" i="2"/>
  <c r="J174" i="2"/>
  <c r="BK147" i="2"/>
  <c r="J215" i="2"/>
  <c r="BK202" i="2"/>
  <c r="J151" i="2"/>
  <c r="BK141" i="2"/>
  <c r="J157" i="2"/>
  <c r="BK151" i="2"/>
  <c r="J213" i="2"/>
  <c r="J194" i="2"/>
  <c r="J197" i="2"/>
  <c r="BK155" i="2"/>
  <c r="BK162" i="2"/>
  <c r="J196" i="2"/>
  <c r="J217" i="2"/>
  <c r="BK205" i="2"/>
  <c r="J199" i="2"/>
  <c r="BK183" i="2"/>
  <c r="J181" i="2"/>
  <c r="J195" i="2"/>
  <c r="J191" i="2"/>
  <c r="BK196" i="2"/>
  <c r="AS94" i="1"/>
  <c r="J160" i="2"/>
  <c r="J164" i="2"/>
  <c r="BK195" i="2"/>
  <c r="BK217" i="2"/>
  <c r="BK207" i="2"/>
  <c r="BK191" i="2"/>
  <c r="J162" i="2"/>
  <c r="J147" i="2"/>
  <c r="BK181" i="2"/>
  <c r="J184" i="2"/>
  <c r="BK160" i="2"/>
  <c r="BK154" i="2" l="1"/>
  <c r="J154" i="2" s="1"/>
  <c r="J101" i="2" s="1"/>
  <c r="P154" i="2"/>
  <c r="T154" i="2"/>
  <c r="T139" i="2" s="1"/>
  <c r="BK201" i="2"/>
  <c r="J201" i="2"/>
  <c r="J105" i="2" s="1"/>
  <c r="R154" i="2"/>
  <c r="R139" i="2"/>
  <c r="R138" i="2" s="1"/>
  <c r="R201" i="2"/>
  <c r="R200" i="2"/>
  <c r="P161" i="2"/>
  <c r="P201" i="2"/>
  <c r="P200" i="2" s="1"/>
  <c r="BK161" i="2"/>
  <c r="J161" i="2"/>
  <c r="J102" i="2"/>
  <c r="R212" i="2"/>
  <c r="T161" i="2"/>
  <c r="T201" i="2"/>
  <c r="T200" i="2" s="1"/>
  <c r="BK212" i="2"/>
  <c r="J212" i="2"/>
  <c r="J107" i="2" s="1"/>
  <c r="T212" i="2"/>
  <c r="R161" i="2"/>
  <c r="P212" i="2"/>
  <c r="BK218" i="2"/>
  <c r="J218" i="2" s="1"/>
  <c r="J108" i="2" s="1"/>
  <c r="BK140" i="2"/>
  <c r="J140" i="2"/>
  <c r="J98" i="2"/>
  <c r="BK146" i="2"/>
  <c r="J146" i="2"/>
  <c r="J99" i="2"/>
  <c r="BK150" i="2"/>
  <c r="J150" i="2" s="1"/>
  <c r="J100" i="2" s="1"/>
  <c r="BK198" i="2"/>
  <c r="J198" i="2" s="1"/>
  <c r="J103" i="2" s="1"/>
  <c r="BK208" i="2"/>
  <c r="J208" i="2"/>
  <c r="J106" i="2" s="1"/>
  <c r="BF141" i="2"/>
  <c r="BF164" i="2"/>
  <c r="BF181" i="2"/>
  <c r="BF183" i="2"/>
  <c r="J92" i="2"/>
  <c r="J91" i="2"/>
  <c r="E128" i="2"/>
  <c r="J132" i="2"/>
  <c r="F135" i="2"/>
  <c r="BF151" i="2"/>
  <c r="BF155" i="2"/>
  <c r="BF157" i="2"/>
  <c r="BF160" i="2"/>
  <c r="BF162" i="2"/>
  <c r="BF171" i="2"/>
  <c r="BF191" i="2"/>
  <c r="BF194" i="2"/>
  <c r="BF195" i="2"/>
  <c r="BF147" i="2"/>
  <c r="BF174" i="2"/>
  <c r="BF184" i="2"/>
  <c r="BF182" i="2"/>
  <c r="BF192" i="2"/>
  <c r="BF196" i="2"/>
  <c r="BF197" i="2"/>
  <c r="BF199" i="2"/>
  <c r="BF202" i="2"/>
  <c r="BF205" i="2"/>
  <c r="BF207" i="2"/>
  <c r="BF209" i="2"/>
  <c r="BF213" i="2"/>
  <c r="BF215" i="2"/>
  <c r="BF217" i="2"/>
  <c r="F35" i="2"/>
  <c r="AZ95" i="1" s="1"/>
  <c r="AZ94" i="1" s="1"/>
  <c r="F39" i="2"/>
  <c r="BD95" i="1" s="1"/>
  <c r="BD94" i="1" s="1"/>
  <c r="W36" i="1" s="1"/>
  <c r="J35" i="2"/>
  <c r="AV95" i="1"/>
  <c r="F37" i="2"/>
  <c r="BB95" i="1" s="1"/>
  <c r="BB94" i="1" s="1"/>
  <c r="AX94" i="1" s="1"/>
  <c r="F38" i="2"/>
  <c r="BC95" i="1" s="1"/>
  <c r="BC94" i="1" s="1"/>
  <c r="W35" i="1" s="1"/>
  <c r="P139" i="2" l="1"/>
  <c r="P138" i="2" s="1"/>
  <c r="AU95" i="1" s="1"/>
  <c r="AU94" i="1" s="1"/>
  <c r="T138" i="2"/>
  <c r="BK139" i="2"/>
  <c r="BK200" i="2"/>
  <c r="BK138" i="2" s="1"/>
  <c r="J138" i="2" s="1"/>
  <c r="J96" i="2" s="1"/>
  <c r="J30" i="2" s="1"/>
  <c r="J117" i="2" s="1"/>
  <c r="BF117" i="2" s="1"/>
  <c r="J36" i="2" s="1"/>
  <c r="AW95" i="1" s="1"/>
  <c r="AT95" i="1" s="1"/>
  <c r="J200" i="2"/>
  <c r="J104" i="2" s="1"/>
  <c r="AV94" i="1"/>
  <c r="W34" i="1"/>
  <c r="AY94" i="1"/>
  <c r="J139" i="2" l="1"/>
  <c r="J97" i="2"/>
  <c r="J111" i="2"/>
  <c r="J119" i="2"/>
  <c r="F36" i="2"/>
  <c r="BA95" i="1" s="1"/>
  <c r="BA94" i="1" s="1"/>
  <c r="W33" i="1" s="1"/>
  <c r="J31" i="2" l="1"/>
  <c r="J32" i="2" s="1"/>
  <c r="AG95" i="1" s="1"/>
  <c r="AN95" i="1" s="1"/>
  <c r="AW94" i="1"/>
  <c r="AK33" i="1" s="1"/>
  <c r="J41" i="2" l="1"/>
  <c r="AT94" i="1"/>
  <c r="AG94" i="1"/>
  <c r="AG100" i="1" s="1"/>
  <c r="CD100" i="1" s="1"/>
  <c r="AN94" i="1" l="1"/>
  <c r="AG99" i="1"/>
  <c r="AK26" i="1"/>
  <c r="AG98" i="1"/>
  <c r="AV100" i="1"/>
  <c r="BY100" i="1" s="1"/>
  <c r="AG101" i="1"/>
  <c r="AV101" i="1"/>
  <c r="BY101" i="1" s="1"/>
  <c r="CD101" i="1" l="1"/>
  <c r="CD98" i="1"/>
  <c r="CD99" i="1"/>
  <c r="AG97" i="1"/>
  <c r="AK27" i="1" s="1"/>
  <c r="AK29" i="1" s="1"/>
  <c r="AV98" i="1"/>
  <c r="BY98" i="1"/>
  <c r="AV99" i="1"/>
  <c r="BY99" i="1"/>
  <c r="AN101" i="1"/>
  <c r="AN100" i="1"/>
  <c r="AK32" i="1" l="1"/>
  <c r="AN99" i="1"/>
  <c r="W32" i="1"/>
  <c r="AN98" i="1"/>
  <c r="AG103" i="1"/>
  <c r="AK38" i="1" l="1"/>
  <c r="AN97" i="1"/>
  <c r="AN103" i="1" s="1"/>
</calcChain>
</file>

<file path=xl/sharedStrings.xml><?xml version="1.0" encoding="utf-8"?>
<sst xmlns="http://schemas.openxmlformats.org/spreadsheetml/2006/main" count="1329" uniqueCount="318">
  <si>
    <t>Export Komplet</t>
  </si>
  <si>
    <t/>
  </si>
  <si>
    <t>2.0</t>
  </si>
  <si>
    <t>ZAMOK</t>
  </si>
  <si>
    <t>False</t>
  </si>
  <si>
    <t>{e11bff40-6320-46bf-bf61-09cd55a730bc}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</si>
  <si>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</si>
  <si>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</si>
  <si>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</si>
  <si>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</si>
  <si>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</si>
  <si>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</si>
  <si>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</si>
  <si>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0224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</si>
  <si>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</si>
  <si>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</si>
  <si>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Depo Jurajov Dvor</t>
  </si>
  <si>
    <t>JKSO:</t>
  </si>
  <si>
    <t>KS:</t>
  </si>
  <si>
    <t>Miesto:</t>
  </si>
  <si>
    <t>Bratislava</t>
  </si>
  <si>
    <t>Dátum:</t>
  </si>
  <si>
    <t>8. 3. 2024</t>
  </si>
  <si>
    <t>Objednávateľ:</t>
  </si>
  <si>
    <t>IČO:</t>
  </si>
  <si>
    <t>00492736</t>
  </si>
  <si>
    <t>Dopravný podnik Bratislava, akciová spoločnosť</t>
  </si>
  <si>
    <t>IČ DPH:</t>
  </si>
  <si>
    <t>SK2020298786</t>
  </si>
  <si>
    <t>Zhotoviteľ:</t>
  </si>
  <si>
    <t>Vyplň údaj</t>
  </si>
  <si>
    <t>Projektant:</t>
  </si>
  <si>
    <t xml:space="preserve"> 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</si>
  <si>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</si>
  <si>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</si>
  <si>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</si>
  <si>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</si>
  <si>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</si>
  <si>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</si>
  <si>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</si>
  <si>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</si>
  <si>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</si>
  <si>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</si>
  <si>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</si>
  <si>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</si>
  <si>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</si>
  <si>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</si>
  <si>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</si>
  <si>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</si>
  <si>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</si>
  <si>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</si>
  <si>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</si>
  <si>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</si>
  <si>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</si>
  <si>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</si>
  <si>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</si>
  <si>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</si>
  <si>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</si>
  <si>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</si>
  <si>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</si>
  <si>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</si>
  <si>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</si>
  <si>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</si>
  <si>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</si>
  <si>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</si>
  <si>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</si>
  <si>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</si>
  <si>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</si>
  <si>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</si>
  <si>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</si>
  <si>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</si>
  <si>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</si>
  <si>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</si>
  <si>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</si>
  <si>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</si>
  <si>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</si>
  <si>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</si>
  <si>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</si>
  <si>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</si>
  <si>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</si>
  <si>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</si>
  <si>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</si>
  <si>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</si>
  <si>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10</t>
  </si>
  <si>
    <t>Hala ľahká údržba trolejbusov - nove odvodnovacie žľaby</t>
  </si>
  <si>
    <t>STA</t>
  </si>
  <si>
    <t>1</t>
  </si>
  <si>
    <t>{ae1d4f50-7b30-4d9f-9840-edc0ffa62ad7}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</si>
  <si>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</si>
  <si>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</si>
  <si>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</si>
  <si>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</si>
  <si>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</si>
  <si>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</si>
  <si>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</si>
  <si>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</si>
  <si>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</si>
  <si>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dl_zlab</t>
  </si>
  <si>
    <t>56,5</t>
  </si>
  <si>
    <t>2</t>
  </si>
  <si>
    <t>dl_rezania</t>
  </si>
  <si>
    <t>115,8</t>
  </si>
  <si>
    <t>KRYCÍ LIST ROZPOČTU</t>
  </si>
  <si>
    <t>DL_REZ</t>
  </si>
  <si>
    <t>+5%</t>
  </si>
  <si>
    <t>121,59</t>
  </si>
  <si>
    <t>plocha_adhezia</t>
  </si>
  <si>
    <t>59,325</t>
  </si>
  <si>
    <t>plocha_penetracie</t>
  </si>
  <si>
    <t>46,915</t>
  </si>
  <si>
    <t>Objekt:</t>
  </si>
  <si>
    <t>10 - Hala ľahká údržba trolejbusov - nove odvodnovacie žľaby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</si>
  <si>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</si>
  <si>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</si>
  <si>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</si>
  <si>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</si>
  <si>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</si>
  <si>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</si>
  <si>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</si>
  <si>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</si>
  <si>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</si>
  <si>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</si>
  <si>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</si>
  <si>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</si>
  <si>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</si>
  <si>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</si>
  <si>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</si>
  <si>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>HZS - Hodinové zúčtovacie sadzby</t>
  </si>
  <si>
    <t>POZ - POZNÁMKY</t>
  </si>
  <si>
    <t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</si>
  <si>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</si>
  <si>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</si>
  <si>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</si>
  <si>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</si>
  <si>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</si>
  <si>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</si>
  <si>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</si>
  <si>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</si>
  <si>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</si>
  <si>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</si>
  <si>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</si>
  <si>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</si>
  <si>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</si>
  <si>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</si>
  <si>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</si>
  <si>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</si>
  <si>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</si>
  <si>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</si>
  <si>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</si>
  <si>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</si>
  <si>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</si>
  <si>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</si>
  <si>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</si>
  <si>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</si>
  <si>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</si>
  <si>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</si>
  <si>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113107132.S1</t>
  </si>
  <si>
    <t>Odstránenie krytu, postupným odstranovaním po 5 cm hrubkach betónu vytuženého vláknami, hr. vrstvy 180 ,  -0,50000t - príplatok za buranie pasov - započítať tento náklad do JC !!!</t>
  </si>
  <si>
    <t>m2</t>
  </si>
  <si>
    <t>4</t>
  </si>
  <si>
    <t>-1165523995</t>
  </si>
  <si>
    <t>VV</t>
  </si>
  <si>
    <t>"žlab dlžky 14 m od osi stlpa za jamou na zdviháky" 14*0,35</t>
  </si>
  <si>
    <t>"žlab dlžky 4,5 m od osi stlpa za jamou na zdviháky" 4,5*0,35</t>
  </si>
  <si>
    <t>"žlaby dlžky 19 m od osi posledneho stlpa haly" 19*2*0,35</t>
  </si>
  <si>
    <t>Súčet</t>
  </si>
  <si>
    <t>Zakladanie</t>
  </si>
  <si>
    <t>216904111.S1</t>
  </si>
  <si>
    <t>Očistenie plôch tlakovou vodou vyburanej plochy pre nové žlaby</t>
  </si>
  <si>
    <t>m</t>
  </si>
  <si>
    <t>-1160207356</t>
  </si>
  <si>
    <t>5</t>
  </si>
  <si>
    <t>Komunikácie</t>
  </si>
  <si>
    <t>3</t>
  </si>
  <si>
    <t>581130313.S1</t>
  </si>
  <si>
    <t>Kryt cementobetónový cestných komunikácií skupiny CB III, hr. 180 mm, zalievka okolo žlabu + vyleštenie</t>
  </si>
  <si>
    <t>-1334166729</t>
  </si>
  <si>
    <t>"zalievka okolo žlabu" DL_REZ*0,2*1,05</t>
  </si>
  <si>
    <t>6</t>
  </si>
  <si>
    <t>Úpravy povrchov, podlahy, osadenie</t>
  </si>
  <si>
    <t>622460112.S1</t>
  </si>
  <si>
    <t>Príprava  podkladu  na betónové podklady kontaktným mostíkom - priplatok za prace v obmezenom priestore</t>
  </si>
  <si>
    <t>-1155229788</t>
  </si>
  <si>
    <t>632001051.S1</t>
  </si>
  <si>
    <t>Zhotovenie jednonásobného penetračného náteru pre podlahy betonove - príplatok za prace v obmedzenom priestore</t>
  </si>
  <si>
    <t>-1375254094</t>
  </si>
  <si>
    <t>dl_zlab*1,1*(0,35)*1,05+DL_REZ*0,18*1,1</t>
  </si>
  <si>
    <t>M</t>
  </si>
  <si>
    <t>585520008700.S</t>
  </si>
  <si>
    <t>Penetračný náter na nasiakavé podklady pod potery, samonivelizačné hmoty a stavebné lepidlá</t>
  </si>
  <si>
    <t>kg</t>
  </si>
  <si>
    <t>8</t>
  </si>
  <si>
    <t>1155134565</t>
  </si>
  <si>
    <t>9</t>
  </si>
  <si>
    <t>Ostatné konštrukcie a práce-búranie</t>
  </si>
  <si>
    <t>7</t>
  </si>
  <si>
    <t>919721212.S1</t>
  </si>
  <si>
    <t>Dilatačné škáry vkladané v cementobet. kryte, s vyplnením škár asfaltovou zálievkou, pozdĺžne/priečne</t>
  </si>
  <si>
    <t>-1963352345</t>
  </si>
  <si>
    <t>919735123.S1</t>
  </si>
  <si>
    <t>Rezanie existujúceho betónového krytu alebo podkladu hĺbky 180 mm - priplatok za rezanie drátkobetónu - pripočítať tento náklad do JC</t>
  </si>
  <si>
    <t>-1112558478</t>
  </si>
  <si>
    <t>"žlab dlžky 14 m od osi stlpa za jamou na zdviháky" 14*2+0,35*2 "sirka vyburanej plochy pre žlab vačšia o cca10 cm na kazdu stranu od žlabu</t>
  </si>
  <si>
    <t>"žlab dlžky 4,5 m od osi stlpa za jamou na zdviháky" 4,5*2+0,35*2 "sirka vyburanej plochy pre žlab vačšia o cca10 cm na kazdu stranu od žlabu</t>
  </si>
  <si>
    <t>"žlaby dlžky 19 m od osi posledneho stlpa haly" 19*2*2+0,35*2*2 "sirka vyburanej plochy pre žlab vačšia o cca10 cm na kazdu stranu od žlabu</t>
  </si>
  <si>
    <t>Medzisúčet</t>
  </si>
  <si>
    <t>"rezerva 5%" dl_rezania*0,05</t>
  </si>
  <si>
    <t>919741111.S1</t>
  </si>
  <si>
    <t>Ošetrenie cementobetónovej plochy vodou</t>
  </si>
  <si>
    <t>2050155733</t>
  </si>
  <si>
    <t>dl_zlab*1,1</t>
  </si>
  <si>
    <t>935141213.S</t>
  </si>
  <si>
    <t>Osadenie odvodňovacieho polymérbetónového žľabu univerzálneho s ochrannou hranou svetlej šírky 100 mm s roštom triedy C 250</t>
  </si>
  <si>
    <t>2101853037</t>
  </si>
  <si>
    <t>"žlab dlžky 14 m od osi stlpa za jamou na zdviháky" 14</t>
  </si>
  <si>
    <t>"žlab dlžky 4,5 m od osi stlpa za jamou na zdviháky" 4,5</t>
  </si>
  <si>
    <t>"žlaby dlžky 19 m od osi posledneho stlpa haly" 19*2</t>
  </si>
  <si>
    <t>"rezerva 5%" dl_zlab*0,05</t>
  </si>
  <si>
    <t>11</t>
  </si>
  <si>
    <t>592270052900.S</t>
  </si>
  <si>
    <t>Kombi stena pre začiatok/koniec, hr. 20 mm, pre odvodňovacie žľaby univerzálne polymérbetónové s ochrannou hranou svetlej šírky 100 mm</t>
  </si>
  <si>
    <t>ks</t>
  </si>
  <si>
    <t>-570616750</t>
  </si>
  <si>
    <t>12</t>
  </si>
  <si>
    <t>592270054000.S1</t>
  </si>
  <si>
    <t>Odvodňovací žľab polymérbetónový s ochrannou hranou, svetlej šírky 110 mm, dĺ. 1 m, bez spádu (ref. ACO MULTIDRAIN V100S)</t>
  </si>
  <si>
    <t>-1986572921</t>
  </si>
  <si>
    <t>13</t>
  </si>
  <si>
    <t>592270058900.S</t>
  </si>
  <si>
    <t>Môstkový rošt pozinkovaný, dĺ. 1 m, C 250, pre odvodňovacie žľaby univerzálne polymérbetónové alebo plastové s ochrannou hranou svetlej šírky 100 mm</t>
  </si>
  <si>
    <t>677236881</t>
  </si>
  <si>
    <t>14</t>
  </si>
  <si>
    <t>935141223.S</t>
  </si>
  <si>
    <t>Osadenie odvodňovacieho polymérbetónového žľabu univerzálneho s ochrannou hranou svetlej šírky 150 mm s roštom triedy C 250</t>
  </si>
  <si>
    <t>1706491276</t>
  </si>
  <si>
    <t>15</t>
  </si>
  <si>
    <t>979081111.S</t>
  </si>
  <si>
    <t>Odvoz sutiny a vybúraných hmôt na skládku do 1 km</t>
  </si>
  <si>
    <t>t</t>
  </si>
  <si>
    <t>-625948350</t>
  </si>
  <si>
    <t>16</t>
  </si>
  <si>
    <t>979081121.S</t>
  </si>
  <si>
    <t>Odvoz sutiny a vybúraných hmôt na skládku za každý ďalší 1 km</t>
  </si>
  <si>
    <t>-49081162</t>
  </si>
  <si>
    <t>9,888*25 'Prepočítané koeficientom množstva</t>
  </si>
  <si>
    <t>17</t>
  </si>
  <si>
    <t>979082111.S</t>
  </si>
  <si>
    <t>Vnútrostavenisková doprava sutiny a vybúraných hmôt do 10 m</t>
  </si>
  <si>
    <t>1585455277</t>
  </si>
  <si>
    <t>18</t>
  </si>
  <si>
    <t>979082121.S</t>
  </si>
  <si>
    <t>Vnútrostavenisková doprava sutiny a vybúraných hmôt za každých ďalších 5 m</t>
  </si>
  <si>
    <t>724911013</t>
  </si>
  <si>
    <t>19</t>
  </si>
  <si>
    <t>979087112.S</t>
  </si>
  <si>
    <t>Nakladanie na dopravný prostriedok pre vodorovnú dopravu sutiny</t>
  </si>
  <si>
    <t>-1534314074</t>
  </si>
  <si>
    <t>979089012.S</t>
  </si>
  <si>
    <t>Poplatok za skládku - betón, tehly, dlaždice (17 01) ostatné</t>
  </si>
  <si>
    <t>553026972</t>
  </si>
  <si>
    <t>99</t>
  </si>
  <si>
    <t>Presun hmôt HSV</t>
  </si>
  <si>
    <t>21</t>
  </si>
  <si>
    <t>998224111.S</t>
  </si>
  <si>
    <t>Presun hmôt pre pozemné komunikácie s krytom monolitickým betónovým akejkoľvek dĺžky objektu</t>
  </si>
  <si>
    <t>-978149754</t>
  </si>
  <si>
    <t>PSV</t>
  </si>
  <si>
    <t>Práce a dodávky PSV</t>
  </si>
  <si>
    <t>711</t>
  </si>
  <si>
    <t>Izolácie proti vode a vlhkosti</t>
  </si>
  <si>
    <t>22</t>
  </si>
  <si>
    <t>711713416.S1</t>
  </si>
  <si>
    <t>Zhotovenie detailov náterivami a tmelmi za studena  tmelom asfaltovým šxv 20 x 100 mm</t>
  </si>
  <si>
    <t>1966364819</t>
  </si>
  <si>
    <t>23</t>
  </si>
  <si>
    <t>111630002000.S</t>
  </si>
  <si>
    <t>Tmel asfaltový - bitúmenový tesniaci a škárovací</t>
  </si>
  <si>
    <t>32</t>
  </si>
  <si>
    <t>-79008366</t>
  </si>
  <si>
    <t>121,59*0,0026 'Prepočítané koeficientom množstva</t>
  </si>
  <si>
    <t>24</t>
  </si>
  <si>
    <t>998711201.S</t>
  </si>
  <si>
    <t>Presun hmôt pre izoláciu proti vode v objektoch výšky do 6 m</t>
  </si>
  <si>
    <t>%</t>
  </si>
  <si>
    <t>2055304043</t>
  </si>
  <si>
    <t>HZS</t>
  </si>
  <si>
    <t>Hodinové zúčtovacie sadzby</t>
  </si>
  <si>
    <t>25</t>
  </si>
  <si>
    <t>HZS000112.S</t>
  </si>
  <si>
    <t>Stavebno montážne práce náročnejšie, ucelené, obtiažne, rutinné (Tr. 2) v rozsahu viac ako 8 hodín náročnejšie</t>
  </si>
  <si>
    <t>hod</t>
  </si>
  <si>
    <t>512</t>
  </si>
  <si>
    <t>504529554</t>
  </si>
  <si>
    <t>"prace vyvolane pri oprave stresnej krytiny - nepredvidane" 35</t>
  </si>
  <si>
    <t>POZ</t>
  </si>
  <si>
    <t>POZNÁMKY</t>
  </si>
  <si>
    <t>26</t>
  </si>
  <si>
    <t>POZNAMKA_2</t>
  </si>
  <si>
    <t>K správnemu naceneniu zadania je potrebné preverenie výmer na stavbe a obhliadka  stavby. Naceniť je potrebné jestvujúce zadanie podľa pokynov tendrového  zadávateľa, resp. zmluvy o dielo. Rozdiely uviesť pod čiaru.</t>
  </si>
  <si>
    <t>-684760729</t>
  </si>
  <si>
    <t>P</t>
  </si>
  <si>
    <t xml:space="preserve">Poznámka k položke:_x000D_
Zadanie výberom položiek, priloženými výpočtami má napomôcť a urýchliť  dodávateľovi správne naceniť všetky práce._x000D_
Práce  a dodávky obsiahnuté neobsiahnuté v zadaní je dodávateľ povinný položkovo rozšpecifikovať a naceniť pod čiaru,  mimo ponukového rozpočtu pre objektívne rozhodovanie._x000D_
Zmeny,  opravy VV a návrhy na možné zníženie stav. nákladov dodávateľ nacení rovnako  pod čiaru a priloží k ponukovému rozpočtu. Výmeny materiálov je potrebné  prekonzultovať s investorom. Pri materiáloch uvedených  všeobecne dodávateľ špecifikuje konkrétny uvažovaný druh. _x000D_
Dodávateľ  rozšpecifikuje pouzitie VRN-ov: napr. označenie staveniska, čistenie  komunikacií, opatrenia pre stav. v zimnom období, poistenie, geodet. merania  a dokumentáciu, skúšky, vzorky, dielenskú dokumentáciu, staveb. výťah, žeriav  v súčinnosti a položkami pre zvislý presun hmôt vo všetkých výkazoch,  vyčistenie všetkých dotknutých plôch od stavebného odpadu, aj ako príprava  pre sadové úpravy._x000D_
</t>
  </si>
  <si>
    <t>27</t>
  </si>
  <si>
    <t>POZNAMKA_3</t>
  </si>
  <si>
    <t>Kontrolný rozpočet/zadanie pre verejné obstarávanie bol zostavený na základe požiadaviek investora a  po obhliadke uskutočnenej dňa 9.07.2024 za pritomnosti zástupcov investora.</t>
  </si>
  <si>
    <t>-91542600</t>
  </si>
  <si>
    <t xml:space="preserve">Poznámka k položke:_x000D_
_x000D_
</t>
  </si>
  <si>
    <t>28</t>
  </si>
  <si>
    <t>POZNAMKA_5</t>
  </si>
  <si>
    <t xml:space="preserve">Vzhľadom na súčasnú nepredvídateľnú zmenu cien stavebných materiálov, je možné tento rozpočet považovať za aktuálny iba v období približne 3 mesiace od jeho vyhotovenia. </t>
  </si>
  <si>
    <t>1745489323</t>
  </si>
  <si>
    <t>VP</t>
  </si>
  <si>
    <t xml:space="preserve">  Práce naviac</t>
  </si>
  <si>
    <t>PN</t>
  </si>
  <si>
    <t>ZOZNAM FIGÚR</t>
  </si>
  <si>
    <t>Výmera</t>
  </si>
  <si>
    <t>Použitie figúry:</t>
  </si>
  <si>
    <t>dl_zlab*1,05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</si>
</sst>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7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4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5" fillId="4" borderId="0" xfId="0" applyFont="1" applyFill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2" fillId="0" borderId="19" xfId="0" applyNumberFormat="1" applyFont="1" applyBorder="1" applyAlignment="1">
      <alignment vertical="center"/>
    </xf>
    <xf numFmtId="4" fontId="32" fillId="0" borderId="20" xfId="0" applyNumberFormat="1" applyFont="1" applyBorder="1" applyAlignment="1">
      <alignment vertical="center"/>
    </xf>
    <xf numFmtId="166" fontId="32" fillId="0" borderId="20" xfId="0" applyNumberFormat="1" applyFont="1" applyBorder="1" applyAlignment="1">
      <alignment vertical="center"/>
    </xf>
    <xf numFmtId="4" fontId="32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Border="1" applyAlignment="1">
      <alignment vertical="center"/>
    </xf>
    <xf numFmtId="0" fontId="7" fillId="0" borderId="0" xfId="0" applyFont="1" applyAlignment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7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4" fontId="27" fillId="4" borderId="0" xfId="0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5" fillId="4" borderId="0" xfId="0" applyFont="1" applyFill="1" applyAlignment="1">
      <alignment horizontal="left" vertical="center"/>
    </xf>
    <xf numFmtId="0" fontId="25" fillId="4" borderId="0" xfId="0" applyFont="1" applyFill="1" applyAlignment="1">
      <alignment horizontal="right" vertical="center"/>
    </xf>
    <xf numFmtId="0" fontId="3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4" fontId="35" fillId="0" borderId="0" xfId="0" applyNumberFormat="1" applyFont="1" applyAlignment="1">
      <alignment vertical="center"/>
    </xf>
    <xf numFmtId="0" fontId="26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3" xfId="0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0" fontId="25" fillId="4" borderId="0" xfId="0" applyFont="1" applyFill="1" applyAlignment="1">
      <alignment horizontal="center" vertical="center" wrapText="1"/>
    </xf>
    <xf numFmtId="4" fontId="27" fillId="0" borderId="0" xfId="0" applyNumberFormat="1" applyFont="1"/>
    <xf numFmtId="166" fontId="36" fillId="0" borderId="12" xfId="0" applyNumberFormat="1" applyFont="1" applyBorder="1"/>
    <xf numFmtId="166" fontId="36" fillId="0" borderId="13" xfId="0" applyNumberFormat="1" applyFont="1" applyBorder="1"/>
    <xf numFmtId="4" fontId="37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5" fillId="0" borderId="23" xfId="0" applyFont="1" applyBorder="1" applyAlignment="1">
      <alignment horizontal="center" vertical="center"/>
    </xf>
    <xf numFmtId="49" fontId="25" fillId="0" borderId="23" xfId="0" applyNumberFormat="1" applyFont="1" applyBorder="1" applyAlignment="1">
      <alignment horizontal="left" vertical="center" wrapText="1"/>
    </xf>
    <xf numFmtId="0" fontId="25" fillId="0" borderId="23" xfId="0" applyFont="1" applyBorder="1" applyAlignment="1">
      <alignment horizontal="left" vertical="center" wrapText="1"/>
    </xf>
    <xf numFmtId="0" fontId="25" fillId="0" borderId="23" xfId="0" applyFont="1" applyBorder="1" applyAlignment="1">
      <alignment horizontal="center" vertical="center" wrapText="1"/>
    </xf>
    <xf numFmtId="167" fontId="25" fillId="2" borderId="23" xfId="0" applyNumberFormat="1" applyFont="1" applyFill="1" applyBorder="1" applyAlignment="1" applyProtection="1">
      <alignment vertical="center"/>
      <protection locked="0"/>
    </xf>
    <xf numFmtId="4" fontId="25" fillId="2" borderId="23" xfId="0" applyNumberFormat="1" applyFont="1" applyFill="1" applyBorder="1" applyAlignment="1" applyProtection="1">
      <alignment vertical="center"/>
      <protection locked="0"/>
    </xf>
    <xf numFmtId="4" fontId="25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26" fillId="2" borderId="14" xfId="0" applyFont="1" applyFill="1" applyBorder="1" applyAlignment="1" applyProtection="1">
      <alignment horizontal="left" vertical="center"/>
      <protection locked="0"/>
    </xf>
    <xf numFmtId="166" fontId="26" fillId="0" borderId="0" xfId="0" applyNumberFormat="1" applyFont="1" applyAlignment="1">
      <alignment vertical="center"/>
    </xf>
    <xf numFmtId="166" fontId="26" fillId="0" borderId="15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9" fillId="0" borderId="23" xfId="0" applyFont="1" applyBorder="1" applyAlignment="1">
      <alignment horizontal="center" vertical="center"/>
    </xf>
    <xf numFmtId="49" fontId="39" fillId="0" borderId="23" xfId="0" applyNumberFormat="1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center" vertical="center" wrapText="1"/>
    </xf>
    <xf numFmtId="167" fontId="39" fillId="2" borderId="23" xfId="0" applyNumberFormat="1" applyFont="1" applyFill="1" applyBorder="1" applyAlignment="1" applyProtection="1">
      <alignment vertical="center"/>
      <protection locked="0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>
      <alignment vertical="center"/>
    </xf>
    <xf numFmtId="0" fontId="40" fillId="0" borderId="23" xfId="0" applyFont="1" applyBorder="1" applyAlignment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41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0" fillId="2" borderId="23" xfId="0" applyFill="1" applyBorder="1" applyAlignment="1" applyProtection="1">
      <alignment horizontal="center" vertical="center"/>
      <protection locked="0"/>
    </xf>
    <xf numFmtId="49" fontId="0" fillId="2" borderId="23" xfId="0" applyNumberFormat="1" applyFill="1" applyBorder="1" applyAlignment="1" applyProtection="1">
      <alignment horizontal="left" vertical="center" wrapText="1"/>
      <protection locked="0"/>
    </xf>
    <xf numFmtId="0" fontId="0" fillId="2" borderId="23" xfId="0" applyFill="1" applyBorder="1" applyAlignment="1" applyProtection="1">
      <alignment horizontal="left" vertical="center" wrapText="1"/>
      <protection locked="0"/>
    </xf>
    <xf numFmtId="0" fontId="0" fillId="2" borderId="23" xfId="0" applyFill="1" applyBorder="1" applyAlignment="1" applyProtection="1">
      <alignment horizontal="center" vertical="center" wrapText="1"/>
      <protection locked="0"/>
    </xf>
    <xf numFmtId="167" fontId="0" fillId="2" borderId="23" xfId="0" applyNumberFormat="1" applyFill="1" applyBorder="1" applyAlignment="1" applyProtection="1">
      <alignment vertical="center"/>
      <protection locked="0"/>
    </xf>
    <xf numFmtId="4" fontId="0" fillId="2" borderId="23" xfId="0" applyNumberFormat="1" applyFill="1" applyBorder="1" applyAlignment="1" applyProtection="1">
      <alignment vertical="center"/>
      <protection locked="0"/>
    </xf>
    <xf numFmtId="4" fontId="0" fillId="0" borderId="23" xfId="0" applyNumberFormat="1" applyBorder="1" applyAlignment="1">
      <alignment vertical="center"/>
    </xf>
    <xf numFmtId="0" fontId="24" fillId="2" borderId="23" xfId="0" applyFont="1" applyFill="1" applyBorder="1" applyAlignment="1" applyProtection="1">
      <alignment horizontal="left" vertical="center"/>
      <protection locked="0"/>
    </xf>
    <xf numFmtId="0" fontId="24" fillId="2" borderId="23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2" fillId="0" borderId="16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5" fillId="4" borderId="7" xfId="0" applyFont="1" applyFill="1" applyBorder="1" applyAlignment="1">
      <alignment horizontal="center" vertical="center"/>
    </xf>
    <xf numFmtId="0" fontId="25" fillId="4" borderId="7" xfId="0" applyFont="1" applyFill="1" applyBorder="1" applyAlignment="1">
      <alignment horizontal="left" vertical="center"/>
    </xf>
    <xf numFmtId="0" fontId="25" fillId="4" borderId="8" xfId="0" applyFont="1" applyFill="1" applyBorder="1" applyAlignment="1">
      <alignment horizontal="left" vertical="center"/>
    </xf>
    <xf numFmtId="0" fontId="25" fillId="4" borderId="6" xfId="0" applyFont="1" applyFill="1" applyBorder="1" applyAlignment="1">
      <alignment horizontal="center" vertical="center"/>
    </xf>
    <xf numFmtId="0" fontId="25" fillId="4" borderId="7" xfId="0" applyFont="1" applyFill="1" applyBorder="1" applyAlignment="1">
      <alignment horizontal="right" vertical="center"/>
    </xf>
    <xf numFmtId="0" fontId="30" fillId="0" borderId="0" xfId="0" applyFont="1" applyAlignment="1">
      <alignment horizontal="left" vertical="center" wrapText="1"/>
    </xf>
    <xf numFmtId="4" fontId="31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4" fontId="27" fillId="4" borderId="0" xfId="0" applyNumberFormat="1" applyFont="1" applyFill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9" fillId="0" borderId="0" xfId="0" applyNumberFormat="1" applyFont="1" applyAlignment="1">
      <alignment horizontal="left" vertical="center"/>
    </xf>
    <xf numFmtId="0" fontId="19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51"/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ht="24.95" customHeight="1">
      <c r="B4" s="19"/>
      <c r="D4" s="20" t="s">
        <v>8</v>
      </c>
      <c r="AR4" s="19"/>
      <c r="AS4" s="21" t="s">
        <v>9</v>
      </c>
      <c r="BE4" s="22" t="s">
        <v>10</v>
      </c>
      <c r="BS4" s="16" t="s">
        <v>11</v>
      </c>
    </row>
    <row r="5" spans="1:74" ht="12" customHeight="1">
      <c r="B5" s="19"/>
      <c r="D5" s="23" t="s">
        <v>12</v>
      </c>
      <c r="K5" s="250" t="s">
        <v>13</v>
      </c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  <c r="AN5" s="251"/>
      <c r="AO5" s="251"/>
      <c r="AR5" s="19"/>
      <c r="BE5" s="247" t="s">
        <v>14</v>
      </c>
      <c r="BS5" s="16" t="s">
        <v>6</v>
      </c>
    </row>
    <row r="6" spans="1:74" ht="36.950000000000003" customHeight="1">
      <c r="B6" s="19"/>
      <c r="D6" s="25" t="s">
        <v>15</v>
      </c>
      <c r="K6" s="252" t="s">
        <v>16</v>
      </c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R6" s="19"/>
      <c r="BE6" s="248"/>
      <c r="BS6" s="16" t="s">
        <v>6</v>
      </c>
    </row>
    <row r="7" spans="1:74" ht="12" customHeight="1">
      <c r="B7" s="19"/>
      <c r="D7" s="26" t="s">
        <v>17</v>
      </c>
      <c r="K7" s="24" t="s">
        <v>1</v>
      </c>
      <c r="AK7" s="26" t="s">
        <v>18</v>
      </c>
      <c r="AN7" s="24" t="s">
        <v>1</v>
      </c>
      <c r="AR7" s="19"/>
      <c r="BE7" s="248"/>
      <c r="BS7" s="16" t="s">
        <v>6</v>
      </c>
    </row>
    <row r="8" spans="1:74" ht="12" customHeight="1">
      <c r="B8" s="19"/>
      <c r="D8" s="26" t="s">
        <v>19</v>
      </c>
      <c r="K8" s="24" t="s">
        <v>20</v>
      </c>
      <c r="AK8" s="26" t="s">
        <v>21</v>
      </c>
      <c r="AN8" s="27" t="s">
        <v>22</v>
      </c>
      <c r="AR8" s="19"/>
      <c r="BE8" s="248"/>
      <c r="BS8" s="16" t="s">
        <v>6</v>
      </c>
    </row>
    <row r="9" spans="1:74" ht="14.45" customHeight="1">
      <c r="B9" s="19"/>
      <c r="AR9" s="19"/>
      <c r="BE9" s="248"/>
      <c r="BS9" s="16" t="s">
        <v>6</v>
      </c>
    </row>
    <row r="10" spans="1:74" ht="12" customHeight="1">
      <c r="B10" s="19"/>
      <c r="D10" s="26" t="s">
        <v>23</v>
      </c>
      <c r="AK10" s="26" t="s">
        <v>24</v>
      </c>
      <c r="AN10" s="24" t="s">
        <v>25</v>
      </c>
      <c r="AR10" s="19"/>
      <c r="BE10" s="248"/>
      <c r="BS10" s="16" t="s">
        <v>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28</v>
      </c>
      <c r="AR11" s="19"/>
      <c r="BE11" s="248"/>
      <c r="BS11" s="16" t="s">
        <v>6</v>
      </c>
    </row>
    <row r="12" spans="1:74" ht="6.95" customHeight="1">
      <c r="B12" s="19"/>
      <c r="AR12" s="19"/>
      <c r="BE12" s="248"/>
      <c r="BS12" s="16" t="s">
        <v>6</v>
      </c>
    </row>
    <row r="13" spans="1:74" ht="12" customHeight="1">
      <c r="B13" s="19"/>
      <c r="D13" s="26" t="s">
        <v>29</v>
      </c>
      <c r="AK13" s="26" t="s">
        <v>24</v>
      </c>
      <c r="AN13" s="28" t="s">
        <v>30</v>
      </c>
      <c r="AR13" s="19"/>
      <c r="BE13" s="248"/>
      <c r="BS13" s="16" t="s">
        <v>6</v>
      </c>
    </row>
    <row r="14" spans="1:74" ht="12.75">
      <c r="B14" s="19"/>
      <c r="E14" s="253" t="s">
        <v>30</v>
      </c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254"/>
      <c r="Z14" s="254"/>
      <c r="AA14" s="254"/>
      <c r="AB14" s="254"/>
      <c r="AC14" s="254"/>
      <c r="AD14" s="254"/>
      <c r="AE14" s="254"/>
      <c r="AF14" s="254"/>
      <c r="AG14" s="254"/>
      <c r="AH14" s="254"/>
      <c r="AI14" s="254"/>
      <c r="AJ14" s="254"/>
      <c r="AK14" s="26" t="s">
        <v>27</v>
      </c>
      <c r="AN14" s="28" t="s">
        <v>30</v>
      </c>
      <c r="AR14" s="19"/>
      <c r="BE14" s="248"/>
      <c r="BS14" s="16" t="s">
        <v>6</v>
      </c>
    </row>
    <row r="15" spans="1:74" ht="6.95" customHeight="1">
      <c r="B15" s="19"/>
      <c r="AR15" s="19"/>
      <c r="BE15" s="248"/>
      <c r="BS15" s="16" t="s">
        <v>4</v>
      </c>
    </row>
    <row r="16" spans="1:74" ht="12" customHeight="1">
      <c r="B16" s="19"/>
      <c r="D16" s="26" t="s">
        <v>31</v>
      </c>
      <c r="AK16" s="26" t="s">
        <v>24</v>
      </c>
      <c r="AN16" s="24" t="s">
        <v>1</v>
      </c>
      <c r="AR16" s="19"/>
      <c r="BE16" s="248"/>
      <c r="BS16" s="16" t="s">
        <v>4</v>
      </c>
    </row>
    <row r="17" spans="2:71" ht="18.399999999999999" customHeight="1">
      <c r="B17" s="19"/>
      <c r="E17" s="24" t="s">
        <v>32</v>
      </c>
      <c r="AK17" s="26" t="s">
        <v>27</v>
      </c>
      <c r="AN17" s="24" t="s">
        <v>1</v>
      </c>
      <c r="AR17" s="19"/>
      <c r="BE17" s="248"/>
      <c r="BS17" s="16" t="s">
        <v>33</v>
      </c>
    </row>
    <row r="18" spans="2:71" ht="6.95" customHeight="1">
      <c r="B18" s="19"/>
      <c r="AR18" s="19"/>
      <c r="BE18" s="248"/>
      <c r="BS18" s="16" t="s">
        <v>6</v>
      </c>
    </row>
    <row r="19" spans="2:71" ht="12" customHeight="1">
      <c r="B19" s="19"/>
      <c r="D19" s="26" t="s">
        <v>34</v>
      </c>
      <c r="AK19" s="26" t="s">
        <v>24</v>
      </c>
      <c r="AN19" s="24" t="s">
        <v>1</v>
      </c>
      <c r="AR19" s="19"/>
      <c r="BE19" s="248"/>
      <c r="BS19" s="16" t="s">
        <v>6</v>
      </c>
    </row>
    <row r="20" spans="2:71" ht="18.399999999999999" customHeight="1">
      <c r="B20" s="19"/>
      <c r="E20" s="24" t="s">
        <v>32</v>
      </c>
      <c r="AK20" s="26" t="s">
        <v>27</v>
      </c>
      <c r="AN20" s="24" t="s">
        <v>1</v>
      </c>
      <c r="AR20" s="19"/>
      <c r="BE20" s="248"/>
      <c r="BS20" s="16" t="s">
        <v>33</v>
      </c>
    </row>
    <row r="21" spans="2:71" ht="6.95" customHeight="1">
      <c r="B21" s="19"/>
      <c r="AR21" s="19"/>
      <c r="BE21" s="248"/>
    </row>
    <row r="22" spans="2:71" ht="12" customHeight="1">
      <c r="B22" s="19"/>
      <c r="D22" s="26" t="s">
        <v>35</v>
      </c>
      <c r="AR22" s="19"/>
      <c r="BE22" s="248"/>
    </row>
    <row r="23" spans="2:71" ht="16.5" customHeight="1">
      <c r="B23" s="19"/>
      <c r="E23" s="255" t="s">
        <v>1</v>
      </c>
      <c r="F23" s="255"/>
      <c r="G23" s="255"/>
      <c r="H23" s="255"/>
      <c r="I23" s="255"/>
      <c r="J23" s="255"/>
      <c r="K23" s="255"/>
      <c r="L23" s="255"/>
      <c r="M23" s="255"/>
      <c r="N23" s="255"/>
      <c r="O23" s="255"/>
      <c r="P23" s="255"/>
      <c r="Q23" s="255"/>
      <c r="R23" s="255"/>
      <c r="S23" s="255"/>
      <c r="T23" s="255"/>
      <c r="U23" s="255"/>
      <c r="V23" s="255"/>
      <c r="W23" s="255"/>
      <c r="X23" s="255"/>
      <c r="Y23" s="255"/>
      <c r="Z23" s="255"/>
      <c r="AA23" s="255"/>
      <c r="AB23" s="255"/>
      <c r="AC23" s="255"/>
      <c r="AD23" s="255"/>
      <c r="AE23" s="255"/>
      <c r="AF23" s="255"/>
      <c r="AG23" s="255"/>
      <c r="AH23" s="255"/>
      <c r="AI23" s="255"/>
      <c r="AJ23" s="255"/>
      <c r="AK23" s="255"/>
      <c r="AL23" s="255"/>
      <c r="AM23" s="255"/>
      <c r="AN23" s="255"/>
      <c r="AR23" s="19"/>
      <c r="BE23" s="248"/>
    </row>
    <row r="24" spans="2:71" ht="6.95" customHeight="1">
      <c r="B24" s="19"/>
      <c r="AR24" s="19"/>
      <c r="BE24" s="248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48"/>
    </row>
    <row r="26" spans="2:71" ht="14.45" customHeight="1">
      <c r="B26" s="19"/>
      <c r="D26" s="31" t="s">
        <v>36</v>
      </c>
      <c r="AK26" s="256">
        <f>ROUND(AG94,2)</f>
        <v>0</v>
      </c>
      <c r="AL26" s="251"/>
      <c r="AM26" s="251"/>
      <c r="AN26" s="251"/>
      <c r="AO26" s="251"/>
      <c r="AR26" s="19"/>
      <c r="BE26" s="248"/>
    </row>
    <row r="27" spans="2:71" ht="14.45" customHeight="1">
      <c r="B27" s="19"/>
      <c r="D27" s="31" t="s">
        <v>37</v>
      </c>
      <c r="AK27" s="256">
        <f>ROUND(AG97, 2)</f>
        <v>0</v>
      </c>
      <c r="AL27" s="256"/>
      <c r="AM27" s="256"/>
      <c r="AN27" s="256"/>
      <c r="AO27" s="256"/>
      <c r="AR27" s="19"/>
      <c r="BE27" s="248"/>
    </row>
    <row r="28" spans="2:71" s="1" customFormat="1" ht="6.95" customHeight="1">
      <c r="B28" s="33"/>
      <c r="AR28" s="33"/>
      <c r="BE28" s="248"/>
    </row>
    <row r="29" spans="2:71" s="1" customFormat="1" ht="25.9" customHeight="1">
      <c r="B29" s="33"/>
      <c r="D29" s="34" t="s">
        <v>38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257">
        <f>ROUND(AK26 + AK27, 2)</f>
        <v>0</v>
      </c>
      <c r="AL29" s="258"/>
      <c r="AM29" s="258"/>
      <c r="AN29" s="258"/>
      <c r="AO29" s="258"/>
      <c r="AR29" s="33"/>
      <c r="BE29" s="248"/>
    </row>
    <row r="30" spans="2:71" s="1" customFormat="1" ht="6.95" customHeight="1">
      <c r="B30" s="33"/>
      <c r="AR30" s="33"/>
      <c r="BE30" s="248"/>
    </row>
    <row r="31" spans="2:71" s="1" customFormat="1" ht="12.75">
      <c r="B31" s="33"/>
      <c r="L31" s="259" t="s">
        <v>39</v>
      </c>
      <c r="M31" s="259"/>
      <c r="N31" s="259"/>
      <c r="O31" s="259"/>
      <c r="P31" s="259"/>
      <c r="W31" s="259" t="s">
        <v>40</v>
      </c>
      <c r="X31" s="259"/>
      <c r="Y31" s="259"/>
      <c r="Z31" s="259"/>
      <c r="AA31" s="259"/>
      <c r="AB31" s="259"/>
      <c r="AC31" s="259"/>
      <c r="AD31" s="259"/>
      <c r="AE31" s="259"/>
      <c r="AK31" s="259" t="s">
        <v>41</v>
      </c>
      <c r="AL31" s="259"/>
      <c r="AM31" s="259"/>
      <c r="AN31" s="259"/>
      <c r="AO31" s="259"/>
      <c r="AR31" s="33"/>
      <c r="BE31" s="248"/>
    </row>
    <row r="32" spans="2:71" s="2" customFormat="1" ht="14.45" customHeight="1">
      <c r="B32" s="37"/>
      <c r="D32" s="26" t="s">
        <v>42</v>
      </c>
      <c r="F32" s="38" t="s">
        <v>43</v>
      </c>
      <c r="L32" s="260">
        <v>0.2</v>
      </c>
      <c r="M32" s="261"/>
      <c r="N32" s="261"/>
      <c r="O32" s="261"/>
      <c r="P32" s="261"/>
      <c r="Q32" s="39"/>
      <c r="R32" s="39"/>
      <c r="S32" s="39"/>
      <c r="T32" s="39"/>
      <c r="U32" s="39"/>
      <c r="V32" s="39"/>
      <c r="W32" s="262">
        <f>ROUND(AZ94 + SUM(CD97:CD101), 2)</f>
        <v>0</v>
      </c>
      <c r="X32" s="261"/>
      <c r="Y32" s="261"/>
      <c r="Z32" s="261"/>
      <c r="AA32" s="261"/>
      <c r="AB32" s="261"/>
      <c r="AC32" s="261"/>
      <c r="AD32" s="261"/>
      <c r="AE32" s="261"/>
      <c r="AF32" s="39"/>
      <c r="AG32" s="39"/>
      <c r="AH32" s="39"/>
      <c r="AI32" s="39"/>
      <c r="AJ32" s="39"/>
      <c r="AK32" s="262">
        <f>ROUND(AV94 + SUM(BY97:BY101), 2)</f>
        <v>0</v>
      </c>
      <c r="AL32" s="261"/>
      <c r="AM32" s="261"/>
      <c r="AN32" s="261"/>
      <c r="AO32" s="261"/>
      <c r="AP32" s="39"/>
      <c r="AQ32" s="39"/>
      <c r="AR32" s="40"/>
      <c r="AS32" s="39"/>
      <c r="AT32" s="39"/>
      <c r="AU32" s="39"/>
      <c r="AV32" s="39"/>
      <c r="AW32" s="39"/>
      <c r="AX32" s="39"/>
      <c r="AY32" s="39"/>
      <c r="AZ32" s="39"/>
      <c r="BE32" s="249"/>
    </row>
    <row r="33" spans="2:57" s="2" customFormat="1" ht="14.45" customHeight="1">
      <c r="B33" s="37"/>
      <c r="F33" s="38" t="s">
        <v>44</v>
      </c>
      <c r="L33" s="260">
        <v>0.2</v>
      </c>
      <c r="M33" s="261"/>
      <c r="N33" s="261"/>
      <c r="O33" s="261"/>
      <c r="P33" s="261"/>
      <c r="Q33" s="39"/>
      <c r="R33" s="39"/>
      <c r="S33" s="39"/>
      <c r="T33" s="39"/>
      <c r="U33" s="39"/>
      <c r="V33" s="39"/>
      <c r="W33" s="262">
        <f>ROUND(BA94 + SUM(CE97:CE101), 2)</f>
        <v>0</v>
      </c>
      <c r="X33" s="261"/>
      <c r="Y33" s="261"/>
      <c r="Z33" s="261"/>
      <c r="AA33" s="261"/>
      <c r="AB33" s="261"/>
      <c r="AC33" s="261"/>
      <c r="AD33" s="261"/>
      <c r="AE33" s="261"/>
      <c r="AF33" s="39"/>
      <c r="AG33" s="39"/>
      <c r="AH33" s="39"/>
      <c r="AI33" s="39"/>
      <c r="AJ33" s="39"/>
      <c r="AK33" s="262">
        <f>ROUND(AW94 + SUM(BZ97:BZ101), 2)</f>
        <v>0</v>
      </c>
      <c r="AL33" s="261"/>
      <c r="AM33" s="261"/>
      <c r="AN33" s="261"/>
      <c r="AO33" s="261"/>
      <c r="AP33" s="39"/>
      <c r="AQ33" s="39"/>
      <c r="AR33" s="40"/>
      <c r="AS33" s="39"/>
      <c r="AT33" s="39"/>
      <c r="AU33" s="39"/>
      <c r="AV33" s="39"/>
      <c r="AW33" s="39"/>
      <c r="AX33" s="39"/>
      <c r="AY33" s="39"/>
      <c r="AZ33" s="39"/>
      <c r="BE33" s="249"/>
    </row>
    <row r="34" spans="2:57" s="2" customFormat="1" ht="14.45" hidden="1" customHeight="1">
      <c r="B34" s="37"/>
      <c r="F34" s="26" t="s">
        <v>45</v>
      </c>
      <c r="L34" s="263">
        <v>0.2</v>
      </c>
      <c r="M34" s="264"/>
      <c r="N34" s="264"/>
      <c r="O34" s="264"/>
      <c r="P34" s="264"/>
      <c r="W34" s="265">
        <f>ROUND(BB94 + SUM(CF97:CF101), 2)</f>
        <v>0</v>
      </c>
      <c r="X34" s="264"/>
      <c r="Y34" s="264"/>
      <c r="Z34" s="264"/>
      <c r="AA34" s="264"/>
      <c r="AB34" s="264"/>
      <c r="AC34" s="264"/>
      <c r="AD34" s="264"/>
      <c r="AE34" s="264"/>
      <c r="AK34" s="265">
        <v>0</v>
      </c>
      <c r="AL34" s="264"/>
      <c r="AM34" s="264"/>
      <c r="AN34" s="264"/>
      <c r="AO34" s="264"/>
      <c r="AR34" s="37"/>
      <c r="BE34" s="249"/>
    </row>
    <row r="35" spans="2:57" s="2" customFormat="1" ht="14.45" hidden="1" customHeight="1">
      <c r="B35" s="37"/>
      <c r="F35" s="26" t="s">
        <v>46</v>
      </c>
      <c r="L35" s="263">
        <v>0.2</v>
      </c>
      <c r="M35" s="264"/>
      <c r="N35" s="264"/>
      <c r="O35" s="264"/>
      <c r="P35" s="264"/>
      <c r="W35" s="265">
        <f>ROUND(BC94 + SUM(CG97:CG101), 2)</f>
        <v>0</v>
      </c>
      <c r="X35" s="264"/>
      <c r="Y35" s="264"/>
      <c r="Z35" s="264"/>
      <c r="AA35" s="264"/>
      <c r="AB35" s="264"/>
      <c r="AC35" s="264"/>
      <c r="AD35" s="264"/>
      <c r="AE35" s="264"/>
      <c r="AK35" s="265">
        <v>0</v>
      </c>
      <c r="AL35" s="264"/>
      <c r="AM35" s="264"/>
      <c r="AN35" s="264"/>
      <c r="AO35" s="264"/>
      <c r="AR35" s="37"/>
    </row>
    <row r="36" spans="2:57" s="2" customFormat="1" ht="14.45" hidden="1" customHeight="1">
      <c r="B36" s="37"/>
      <c r="F36" s="38" t="s">
        <v>47</v>
      </c>
      <c r="L36" s="260">
        <v>0</v>
      </c>
      <c r="M36" s="261"/>
      <c r="N36" s="261"/>
      <c r="O36" s="261"/>
      <c r="P36" s="261"/>
      <c r="Q36" s="39"/>
      <c r="R36" s="39"/>
      <c r="S36" s="39"/>
      <c r="T36" s="39"/>
      <c r="U36" s="39"/>
      <c r="V36" s="39"/>
      <c r="W36" s="262">
        <f>ROUND(BD94 + SUM(CH97:CH101), 2)</f>
        <v>0</v>
      </c>
      <c r="X36" s="261"/>
      <c r="Y36" s="261"/>
      <c r="Z36" s="261"/>
      <c r="AA36" s="261"/>
      <c r="AB36" s="261"/>
      <c r="AC36" s="261"/>
      <c r="AD36" s="261"/>
      <c r="AE36" s="261"/>
      <c r="AF36" s="39"/>
      <c r="AG36" s="39"/>
      <c r="AH36" s="39"/>
      <c r="AI36" s="39"/>
      <c r="AJ36" s="39"/>
      <c r="AK36" s="262">
        <v>0</v>
      </c>
      <c r="AL36" s="261"/>
      <c r="AM36" s="261"/>
      <c r="AN36" s="261"/>
      <c r="AO36" s="261"/>
      <c r="AP36" s="39"/>
      <c r="AQ36" s="39"/>
      <c r="AR36" s="40"/>
      <c r="AS36" s="39"/>
      <c r="AT36" s="39"/>
      <c r="AU36" s="39"/>
      <c r="AV36" s="39"/>
      <c r="AW36" s="39"/>
      <c r="AX36" s="39"/>
      <c r="AY36" s="39"/>
      <c r="AZ36" s="39"/>
    </row>
    <row r="37" spans="2:57" s="1" customFormat="1" ht="6.95" customHeight="1">
      <c r="B37" s="33"/>
      <c r="AR37" s="33"/>
    </row>
    <row r="38" spans="2:57" s="1" customFormat="1" ht="25.9" customHeight="1">
      <c r="B38" s="33"/>
      <c r="C38" s="41"/>
      <c r="D38" s="42" t="s">
        <v>48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4" t="s">
        <v>49</v>
      </c>
      <c r="U38" s="43"/>
      <c r="V38" s="43"/>
      <c r="W38" s="43"/>
      <c r="X38" s="266" t="s">
        <v>50</v>
      </c>
      <c r="Y38" s="267"/>
      <c r="Z38" s="267"/>
      <c r="AA38" s="267"/>
      <c r="AB38" s="267"/>
      <c r="AC38" s="43"/>
      <c r="AD38" s="43"/>
      <c r="AE38" s="43"/>
      <c r="AF38" s="43"/>
      <c r="AG38" s="43"/>
      <c r="AH38" s="43"/>
      <c r="AI38" s="43"/>
      <c r="AJ38" s="43"/>
      <c r="AK38" s="268">
        <f>SUM(AK29:AK36)</f>
        <v>0</v>
      </c>
      <c r="AL38" s="267"/>
      <c r="AM38" s="267"/>
      <c r="AN38" s="267"/>
      <c r="AO38" s="269"/>
      <c r="AP38" s="41"/>
      <c r="AQ38" s="41"/>
      <c r="AR38" s="33"/>
    </row>
    <row r="39" spans="2:57" s="1" customFormat="1" ht="6.95" customHeight="1">
      <c r="B39" s="33"/>
      <c r="AR39" s="33"/>
    </row>
    <row r="40" spans="2:57" s="1" customFormat="1" ht="14.45" customHeight="1">
      <c r="B40" s="33"/>
      <c r="AR40" s="33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3"/>
      <c r="D49" s="45" t="s">
        <v>51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52</v>
      </c>
      <c r="AI49" s="46"/>
      <c r="AJ49" s="46"/>
      <c r="AK49" s="46"/>
      <c r="AL49" s="46"/>
      <c r="AM49" s="46"/>
      <c r="AN49" s="46"/>
      <c r="AO49" s="46"/>
      <c r="AR49" s="33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3"/>
      <c r="D60" s="47" t="s">
        <v>53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7" t="s">
        <v>54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7" t="s">
        <v>53</v>
      </c>
      <c r="AI60" s="35"/>
      <c r="AJ60" s="35"/>
      <c r="AK60" s="35"/>
      <c r="AL60" s="35"/>
      <c r="AM60" s="47" t="s">
        <v>54</v>
      </c>
      <c r="AN60" s="35"/>
      <c r="AO60" s="35"/>
      <c r="AR60" s="33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3"/>
      <c r="D64" s="45" t="s">
        <v>55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5" t="s">
        <v>56</v>
      </c>
      <c r="AI64" s="46"/>
      <c r="AJ64" s="46"/>
      <c r="AK64" s="46"/>
      <c r="AL64" s="46"/>
      <c r="AM64" s="46"/>
      <c r="AN64" s="46"/>
      <c r="AO64" s="46"/>
      <c r="AR64" s="33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3"/>
      <c r="D75" s="47" t="s">
        <v>53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7" t="s">
        <v>54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7" t="s">
        <v>53</v>
      </c>
      <c r="AI75" s="35"/>
      <c r="AJ75" s="35"/>
      <c r="AK75" s="35"/>
      <c r="AL75" s="35"/>
      <c r="AM75" s="47" t="s">
        <v>54</v>
      </c>
      <c r="AN75" s="35"/>
      <c r="AO75" s="35"/>
      <c r="AR75" s="33"/>
    </row>
    <row r="76" spans="2:44" s="1" customFormat="1" ht="11.25">
      <c r="B76" s="33"/>
      <c r="AR76" s="33"/>
    </row>
    <row r="77" spans="2:44" s="1" customFormat="1" ht="6.95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3"/>
    </row>
    <row r="81" spans="1:91" s="1" customFormat="1" ht="6.95" customHeight="1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3"/>
    </row>
    <row r="82" spans="1:91" s="1" customFormat="1" ht="24.95" customHeight="1">
      <c r="B82" s="33"/>
      <c r="C82" s="20" t="s">
        <v>57</v>
      </c>
      <c r="AR82" s="33"/>
    </row>
    <row r="83" spans="1:91" s="1" customFormat="1" ht="6.95" customHeight="1">
      <c r="B83" s="33"/>
      <c r="AR83" s="33"/>
    </row>
    <row r="84" spans="1:91" s="3" customFormat="1" ht="12" customHeight="1">
      <c r="B84" s="52"/>
      <c r="C84" s="26" t="s">
        <v>12</v>
      </c>
      <c r="L84" s="3" t="str">
        <f>K5</f>
        <v>0224</v>
      </c>
      <c r="AR84" s="52"/>
    </row>
    <row r="85" spans="1:91" s="4" customFormat="1" ht="36.950000000000003" customHeight="1">
      <c r="B85" s="53"/>
      <c r="C85" s="54" t="s">
        <v>15</v>
      </c>
      <c r="L85" s="223" t="str">
        <f>K6</f>
        <v>Depo Jurajov Dvor</v>
      </c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4"/>
      <c r="AH85" s="224"/>
      <c r="AI85" s="224"/>
      <c r="AJ85" s="224"/>
      <c r="AK85" s="224"/>
      <c r="AL85" s="224"/>
      <c r="AM85" s="224"/>
      <c r="AN85" s="224"/>
      <c r="AO85" s="224"/>
      <c r="AR85" s="53"/>
    </row>
    <row r="86" spans="1:91" s="1" customFormat="1" ht="6.95" customHeight="1">
      <c r="B86" s="33"/>
      <c r="AR86" s="33"/>
    </row>
    <row r="87" spans="1:91" s="1" customFormat="1" ht="12" customHeight="1">
      <c r="B87" s="33"/>
      <c r="C87" s="26" t="s">
        <v>19</v>
      </c>
      <c r="L87" s="55" t="str">
        <f>IF(K8="","",K8)</f>
        <v>Bratislava</v>
      </c>
      <c r="AI87" s="26" t="s">
        <v>21</v>
      </c>
      <c r="AM87" s="225" t="str">
        <f>IF(AN8= "","",AN8)</f>
        <v>8. 3. 2024</v>
      </c>
      <c r="AN87" s="225"/>
      <c r="AR87" s="33"/>
    </row>
    <row r="88" spans="1:91" s="1" customFormat="1" ht="6.95" customHeight="1">
      <c r="B88" s="33"/>
      <c r="AR88" s="33"/>
    </row>
    <row r="89" spans="1:91" s="1" customFormat="1" ht="15.2" customHeight="1">
      <c r="B89" s="33"/>
      <c r="C89" s="26" t="s">
        <v>23</v>
      </c>
      <c r="L89" s="3" t="str">
        <f>IF(E11= "","",E11)</f>
        <v>Dopravný podnik Bratislava, akciová spoločnosť</v>
      </c>
      <c r="AI89" s="26" t="s">
        <v>31</v>
      </c>
      <c r="AM89" s="230" t="str">
        <f>IF(E17="","",E17)</f>
        <v xml:space="preserve"> </v>
      </c>
      <c r="AN89" s="231"/>
      <c r="AO89" s="231"/>
      <c r="AP89" s="231"/>
      <c r="AR89" s="33"/>
      <c r="AS89" s="226" t="s">
        <v>58</v>
      </c>
      <c r="AT89" s="227"/>
      <c r="AU89" s="57"/>
      <c r="AV89" s="57"/>
      <c r="AW89" s="57"/>
      <c r="AX89" s="57"/>
      <c r="AY89" s="57"/>
      <c r="AZ89" s="57"/>
      <c r="BA89" s="57"/>
      <c r="BB89" s="57"/>
      <c r="BC89" s="57"/>
      <c r="BD89" s="58"/>
    </row>
    <row r="90" spans="1:91" s="1" customFormat="1" ht="15.2" customHeight="1">
      <c r="B90" s="33"/>
      <c r="C90" s="26" t="s">
        <v>29</v>
      </c>
      <c r="L90" s="3" t="str">
        <f>IF(E14= "Vyplň údaj","",E14)</f>
        <v/>
      </c>
      <c r="AI90" s="26" t="s">
        <v>34</v>
      </c>
      <c r="AM90" s="230" t="str">
        <f>IF(E20="","",E20)</f>
        <v xml:space="preserve"> </v>
      </c>
      <c r="AN90" s="231"/>
      <c r="AO90" s="231"/>
      <c r="AP90" s="231"/>
      <c r="AR90" s="33"/>
      <c r="AS90" s="228"/>
      <c r="AT90" s="229"/>
      <c r="BD90" s="60"/>
    </row>
    <row r="91" spans="1:91" s="1" customFormat="1" ht="10.9" customHeight="1">
      <c r="B91" s="33"/>
      <c r="AR91" s="33"/>
      <c r="AS91" s="228"/>
      <c r="AT91" s="229"/>
      <c r="BD91" s="60"/>
    </row>
    <row r="92" spans="1:91" s="1" customFormat="1" ht="29.25" customHeight="1">
      <c r="B92" s="33"/>
      <c r="C92" s="235" t="s">
        <v>59</v>
      </c>
      <c r="D92" s="233"/>
      <c r="E92" s="233"/>
      <c r="F92" s="233"/>
      <c r="G92" s="233"/>
      <c r="H92" s="61"/>
      <c r="I92" s="232" t="s">
        <v>60</v>
      </c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33"/>
      <c r="Z92" s="233"/>
      <c r="AA92" s="233"/>
      <c r="AB92" s="233"/>
      <c r="AC92" s="233"/>
      <c r="AD92" s="233"/>
      <c r="AE92" s="233"/>
      <c r="AF92" s="233"/>
      <c r="AG92" s="236" t="s">
        <v>61</v>
      </c>
      <c r="AH92" s="233"/>
      <c r="AI92" s="233"/>
      <c r="AJ92" s="233"/>
      <c r="AK92" s="233"/>
      <c r="AL92" s="233"/>
      <c r="AM92" s="233"/>
      <c r="AN92" s="232" t="s">
        <v>62</v>
      </c>
      <c r="AO92" s="233"/>
      <c r="AP92" s="234"/>
      <c r="AQ92" s="62" t="s">
        <v>63</v>
      </c>
      <c r="AR92" s="33"/>
      <c r="AS92" s="63" t="s">
        <v>64</v>
      </c>
      <c r="AT92" s="64" t="s">
        <v>65</v>
      </c>
      <c r="AU92" s="64" t="s">
        <v>66</v>
      </c>
      <c r="AV92" s="64" t="s">
        <v>67</v>
      </c>
      <c r="AW92" s="64" t="s">
        <v>68</v>
      </c>
      <c r="AX92" s="64" t="s">
        <v>69</v>
      </c>
      <c r="AY92" s="64" t="s">
        <v>70</v>
      </c>
      <c r="AZ92" s="64" t="s">
        <v>71</v>
      </c>
      <c r="BA92" s="64" t="s">
        <v>72</v>
      </c>
      <c r="BB92" s="64" t="s">
        <v>73</v>
      </c>
      <c r="BC92" s="64" t="s">
        <v>74</v>
      </c>
      <c r="BD92" s="65" t="s">
        <v>75</v>
      </c>
    </row>
    <row r="93" spans="1:91" s="1" customFormat="1" ht="10.9" customHeight="1">
      <c r="B93" s="33"/>
      <c r="AR93" s="33"/>
      <c r="AS93" s="66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8"/>
    </row>
    <row r="94" spans="1:91" s="5" customFormat="1" ht="32.450000000000003" customHeight="1">
      <c r="B94" s="67"/>
      <c r="C94" s="68" t="s">
        <v>76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44">
        <f>ROUND(AG95,2)</f>
        <v>0</v>
      </c>
      <c r="AH94" s="244"/>
      <c r="AI94" s="244"/>
      <c r="AJ94" s="244"/>
      <c r="AK94" s="244"/>
      <c r="AL94" s="244"/>
      <c r="AM94" s="244"/>
      <c r="AN94" s="245">
        <f>SUM(AG94,AT94)</f>
        <v>0</v>
      </c>
      <c r="AO94" s="245"/>
      <c r="AP94" s="245"/>
      <c r="AQ94" s="71" t="s">
        <v>1</v>
      </c>
      <c r="AR94" s="67"/>
      <c r="AS94" s="72">
        <f>ROUND(AS95,2)</f>
        <v>0</v>
      </c>
      <c r="AT94" s="73">
        <f>ROUND(SUM(AV94:AW94),2)</f>
        <v>0</v>
      </c>
      <c r="AU94" s="74">
        <f>ROUND(AU95,5)</f>
        <v>0</v>
      </c>
      <c r="AV94" s="73">
        <f>ROUND(AZ94*L32,2)</f>
        <v>0</v>
      </c>
      <c r="AW94" s="73">
        <f>ROUND(BA94*L33,2)</f>
        <v>0</v>
      </c>
      <c r="AX94" s="73">
        <f>ROUND(BB94*L32,2)</f>
        <v>0</v>
      </c>
      <c r="AY94" s="73">
        <f>ROUND(BC94*L33,2)</f>
        <v>0</v>
      </c>
      <c r="AZ94" s="73">
        <f>ROUND(AZ95,2)</f>
        <v>0</v>
      </c>
      <c r="BA94" s="73">
        <f>ROUND(BA95,2)</f>
        <v>0</v>
      </c>
      <c r="BB94" s="73">
        <f>ROUND(BB95,2)</f>
        <v>0</v>
      </c>
      <c r="BC94" s="73">
        <f>ROUND(BC95,2)</f>
        <v>0</v>
      </c>
      <c r="BD94" s="75">
        <f>ROUND(BD95,2)</f>
        <v>0</v>
      </c>
      <c r="BS94" s="76" t="s">
        <v>77</v>
      </c>
      <c r="BT94" s="76" t="s">
        <v>78</v>
      </c>
      <c r="BU94" s="77" t="s">
        <v>79</v>
      </c>
      <c r="BV94" s="76" t="s">
        <v>80</v>
      </c>
      <c r="BW94" s="76" t="s">
        <v>5</v>
      </c>
      <c r="BX94" s="76" t="s">
        <v>81</v>
      </c>
      <c r="CL94" s="76" t="s">
        <v>1</v>
      </c>
    </row>
    <row r="95" spans="1:91" s="6" customFormat="1" ht="24.75" customHeight="1">
      <c r="A95" s="78" t="s">
        <v>82</v>
      </c>
      <c r="B95" s="79"/>
      <c r="C95" s="80"/>
      <c r="D95" s="237" t="s">
        <v>83</v>
      </c>
      <c r="E95" s="237"/>
      <c r="F95" s="237"/>
      <c r="G95" s="237"/>
      <c r="H95" s="237"/>
      <c r="I95" s="81"/>
      <c r="J95" s="237" t="s">
        <v>84</v>
      </c>
      <c r="K95" s="237"/>
      <c r="L95" s="237"/>
      <c r="M95" s="237"/>
      <c r="N95" s="237"/>
      <c r="O95" s="237"/>
      <c r="P95" s="237"/>
      <c r="Q95" s="237"/>
      <c r="R95" s="237"/>
      <c r="S95" s="237"/>
      <c r="T95" s="237"/>
      <c r="U95" s="237"/>
      <c r="V95" s="237"/>
      <c r="W95" s="237"/>
      <c r="X95" s="237"/>
      <c r="Y95" s="237"/>
      <c r="Z95" s="237"/>
      <c r="AA95" s="237"/>
      <c r="AB95" s="237"/>
      <c r="AC95" s="237"/>
      <c r="AD95" s="237"/>
      <c r="AE95" s="237"/>
      <c r="AF95" s="237"/>
      <c r="AG95" s="238">
        <f>'10 - Hala ľahká údržba tr...'!J32</f>
        <v>0</v>
      </c>
      <c r="AH95" s="239"/>
      <c r="AI95" s="239"/>
      <c r="AJ95" s="239"/>
      <c r="AK95" s="239"/>
      <c r="AL95" s="239"/>
      <c r="AM95" s="239"/>
      <c r="AN95" s="238">
        <f>SUM(AG95,AT95)</f>
        <v>0</v>
      </c>
      <c r="AO95" s="239"/>
      <c r="AP95" s="239"/>
      <c r="AQ95" s="82" t="s">
        <v>85</v>
      </c>
      <c r="AR95" s="79"/>
      <c r="AS95" s="83">
        <v>0</v>
      </c>
      <c r="AT95" s="84">
        <f>ROUND(SUM(AV95:AW95),2)</f>
        <v>0</v>
      </c>
      <c r="AU95" s="85">
        <f>'10 - Hala ľahká údržba tr...'!P138</f>
        <v>0</v>
      </c>
      <c r="AV95" s="84">
        <f>'10 - Hala ľahká údržba tr...'!J35</f>
        <v>0</v>
      </c>
      <c r="AW95" s="84">
        <f>'10 - Hala ľahká údržba tr...'!J36</f>
        <v>0</v>
      </c>
      <c r="AX95" s="84">
        <f>'10 - Hala ľahká údržba tr...'!J37</f>
        <v>0</v>
      </c>
      <c r="AY95" s="84">
        <f>'10 - Hala ľahká údržba tr...'!J38</f>
        <v>0</v>
      </c>
      <c r="AZ95" s="84">
        <f>'10 - Hala ľahká údržba tr...'!F35</f>
        <v>0</v>
      </c>
      <c r="BA95" s="84">
        <f>'10 - Hala ľahká údržba tr...'!F36</f>
        <v>0</v>
      </c>
      <c r="BB95" s="84">
        <f>'10 - Hala ľahká údržba tr...'!F37</f>
        <v>0</v>
      </c>
      <c r="BC95" s="84">
        <f>'10 - Hala ľahká údržba tr...'!F38</f>
        <v>0</v>
      </c>
      <c r="BD95" s="86">
        <f>'10 - Hala ľahká údržba tr...'!F39</f>
        <v>0</v>
      </c>
      <c r="BT95" s="87" t="s">
        <v>86</v>
      </c>
      <c r="BV95" s="87" t="s">
        <v>80</v>
      </c>
      <c r="BW95" s="87" t="s">
        <v>87</v>
      </c>
      <c r="BX95" s="87" t="s">
        <v>5</v>
      </c>
      <c r="CL95" s="87" t="s">
        <v>1</v>
      </c>
      <c r="CM95" s="87" t="s">
        <v>78</v>
      </c>
    </row>
    <row r="96" spans="1:91" ht="11.25">
      <c r="B96" s="19"/>
      <c r="AR96" s="19"/>
    </row>
    <row r="97" spans="2:89" s="1" customFormat="1" ht="30" customHeight="1">
      <c r="B97" s="33"/>
      <c r="C97" s="68" t="s">
        <v>88</v>
      </c>
      <c r="AG97" s="245">
        <f>ROUND(SUM(AG98:AG101), 2)</f>
        <v>0</v>
      </c>
      <c r="AH97" s="245"/>
      <c r="AI97" s="245"/>
      <c r="AJ97" s="245"/>
      <c r="AK97" s="245"/>
      <c r="AL97" s="245"/>
      <c r="AM97" s="245"/>
      <c r="AN97" s="245">
        <f>ROUND(SUM(AN98:AN101), 2)</f>
        <v>0</v>
      </c>
      <c r="AO97" s="245"/>
      <c r="AP97" s="245"/>
      <c r="AQ97" s="88"/>
      <c r="AR97" s="33"/>
      <c r="AS97" s="63" t="s">
        <v>89</v>
      </c>
      <c r="AT97" s="64" t="s">
        <v>90</v>
      </c>
      <c r="AU97" s="64" t="s">
        <v>42</v>
      </c>
      <c r="AV97" s="65" t="s">
        <v>65</v>
      </c>
    </row>
    <row r="98" spans="2:89" s="1" customFormat="1" ht="19.899999999999999" customHeight="1">
      <c r="B98" s="33"/>
      <c r="D98" s="242" t="s">
        <v>91</v>
      </c>
      <c r="E98" s="242"/>
      <c r="F98" s="242"/>
      <c r="G98" s="242"/>
      <c r="H98" s="242"/>
      <c r="I98" s="242"/>
      <c r="J98" s="242"/>
      <c r="K98" s="242"/>
      <c r="L98" s="242"/>
      <c r="M98" s="242"/>
      <c r="N98" s="242"/>
      <c r="O98" s="242"/>
      <c r="P98" s="242"/>
      <c r="Q98" s="242"/>
      <c r="R98" s="242"/>
      <c r="S98" s="242"/>
      <c r="T98" s="242"/>
      <c r="U98" s="242"/>
      <c r="V98" s="242"/>
      <c r="W98" s="242"/>
      <c r="X98" s="242"/>
      <c r="Y98" s="242"/>
      <c r="Z98" s="242"/>
      <c r="AA98" s="242"/>
      <c r="AB98" s="242"/>
      <c r="AG98" s="240">
        <f>ROUND(AG94 * AS98, 2)</f>
        <v>0</v>
      </c>
      <c r="AH98" s="241"/>
      <c r="AI98" s="241"/>
      <c r="AJ98" s="241"/>
      <c r="AK98" s="241"/>
      <c r="AL98" s="241"/>
      <c r="AM98" s="241"/>
      <c r="AN98" s="241">
        <f>ROUND(AG98 + AV98, 2)</f>
        <v>0</v>
      </c>
      <c r="AO98" s="241"/>
      <c r="AP98" s="241"/>
      <c r="AR98" s="33"/>
      <c r="AS98" s="91">
        <v>0</v>
      </c>
      <c r="AT98" s="92" t="s">
        <v>92</v>
      </c>
      <c r="AU98" s="92" t="s">
        <v>43</v>
      </c>
      <c r="AV98" s="93">
        <f>ROUND(IF(AU98="základná",AG98*L32,IF(AU98="znížená",AG98*L33,0)), 2)</f>
        <v>0</v>
      </c>
      <c r="BV98" s="16" t="s">
        <v>93</v>
      </c>
      <c r="BY98" s="94">
        <f>IF(AU98="základná",AV98,0)</f>
        <v>0</v>
      </c>
      <c r="BZ98" s="94">
        <f>IF(AU98="znížená",AV98,0)</f>
        <v>0</v>
      </c>
      <c r="CA98" s="94">
        <v>0</v>
      </c>
      <c r="CB98" s="94">
        <v>0</v>
      </c>
      <c r="CC98" s="94">
        <v>0</v>
      </c>
      <c r="CD98" s="94">
        <f>IF(AU98="základná",AG98,0)</f>
        <v>0</v>
      </c>
      <c r="CE98" s="94">
        <f>IF(AU98="znížená",AG98,0)</f>
        <v>0</v>
      </c>
      <c r="CF98" s="94">
        <f>IF(AU98="zákl. prenesená",AG98,0)</f>
        <v>0</v>
      </c>
      <c r="CG98" s="94">
        <f>IF(AU98="zníž. prenesená",AG98,0)</f>
        <v>0</v>
      </c>
      <c r="CH98" s="94">
        <f>IF(AU98="nulová",AG98,0)</f>
        <v>0</v>
      </c>
      <c r="CI98" s="16">
        <f>IF(AU98="základná",1,IF(AU98="znížená",2,IF(AU98="zákl. prenesená",4,IF(AU98="zníž. prenesená",5,3))))</f>
        <v>1</v>
      </c>
      <c r="CJ98" s="16">
        <f>IF(AT98="stavebná časť",1,IF(AT98="investičná časť",2,3))</f>
        <v>1</v>
      </c>
      <c r="CK98" s="16" t="str">
        <f>IF(D98="Vyplň vlastné","","x")</f>
        <v>x</v>
      </c>
    </row>
    <row r="99" spans="2:89" s="1" customFormat="1" ht="19.899999999999999" customHeight="1">
      <c r="B99" s="33"/>
      <c r="D99" s="243" t="s">
        <v>94</v>
      </c>
      <c r="E99" s="242"/>
      <c r="F99" s="242"/>
      <c r="G99" s="242"/>
      <c r="H99" s="242"/>
      <c r="I99" s="242"/>
      <c r="J99" s="242"/>
      <c r="K99" s="242"/>
      <c r="L99" s="242"/>
      <c r="M99" s="242"/>
      <c r="N99" s="242"/>
      <c r="O99" s="242"/>
      <c r="P99" s="242"/>
      <c r="Q99" s="242"/>
      <c r="R99" s="242"/>
      <c r="S99" s="242"/>
      <c r="T99" s="242"/>
      <c r="U99" s="242"/>
      <c r="V99" s="242"/>
      <c r="W99" s="242"/>
      <c r="X99" s="242"/>
      <c r="Y99" s="242"/>
      <c r="Z99" s="242"/>
      <c r="AA99" s="242"/>
      <c r="AB99" s="242"/>
      <c r="AG99" s="240">
        <f>ROUND(AG94 * AS99, 2)</f>
        <v>0</v>
      </c>
      <c r="AH99" s="241"/>
      <c r="AI99" s="241"/>
      <c r="AJ99" s="241"/>
      <c r="AK99" s="241"/>
      <c r="AL99" s="241"/>
      <c r="AM99" s="241"/>
      <c r="AN99" s="241">
        <f>ROUND(AG99 + AV99, 2)</f>
        <v>0</v>
      </c>
      <c r="AO99" s="241"/>
      <c r="AP99" s="241"/>
      <c r="AR99" s="33"/>
      <c r="AS99" s="91">
        <v>0</v>
      </c>
      <c r="AT99" s="92" t="s">
        <v>92</v>
      </c>
      <c r="AU99" s="92" t="s">
        <v>43</v>
      </c>
      <c r="AV99" s="93">
        <f>ROUND(IF(AU99="základná",AG99*L32,IF(AU99="znížená",AG99*L33,0)), 2)</f>
        <v>0</v>
      </c>
      <c r="BV99" s="16" t="s">
        <v>95</v>
      </c>
      <c r="BY99" s="94">
        <f>IF(AU99="základná",AV99,0)</f>
        <v>0</v>
      </c>
      <c r="BZ99" s="94">
        <f>IF(AU99="znížená",AV99,0)</f>
        <v>0</v>
      </c>
      <c r="CA99" s="94">
        <v>0</v>
      </c>
      <c r="CB99" s="94">
        <v>0</v>
      </c>
      <c r="CC99" s="94">
        <v>0</v>
      </c>
      <c r="CD99" s="94">
        <f>IF(AU99="základná",AG99,0)</f>
        <v>0</v>
      </c>
      <c r="CE99" s="94">
        <f>IF(AU99="znížená",AG99,0)</f>
        <v>0</v>
      </c>
      <c r="CF99" s="94">
        <f>IF(AU99="zákl. prenesená",AG99,0)</f>
        <v>0</v>
      </c>
      <c r="CG99" s="94">
        <f>IF(AU99="zníž. prenesená",AG99,0)</f>
        <v>0</v>
      </c>
      <c r="CH99" s="94">
        <f>IF(AU99="nulová",AG99,0)</f>
        <v>0</v>
      </c>
      <c r="CI99" s="16">
        <f>IF(AU99="základná",1,IF(AU99="znížená",2,IF(AU99="zákl. prenesená",4,IF(AU99="zníž. prenesená",5,3))))</f>
        <v>1</v>
      </c>
      <c r="CJ99" s="16">
        <f>IF(AT99="stavebná časť",1,IF(AT99="investičná časť",2,3))</f>
        <v>1</v>
      </c>
      <c r="CK99" s="16" t="str">
        <f>IF(D99="Vyplň vlastné","","x")</f>
        <v/>
      </c>
    </row>
    <row r="100" spans="2:89" s="1" customFormat="1" ht="19.899999999999999" customHeight="1">
      <c r="B100" s="33"/>
      <c r="D100" s="243" t="s">
        <v>94</v>
      </c>
      <c r="E100" s="242"/>
      <c r="F100" s="242"/>
      <c r="G100" s="242"/>
      <c r="H100" s="242"/>
      <c r="I100" s="242"/>
      <c r="J100" s="242"/>
      <c r="K100" s="242"/>
      <c r="L100" s="242"/>
      <c r="M100" s="242"/>
      <c r="N100" s="242"/>
      <c r="O100" s="242"/>
      <c r="P100" s="242"/>
      <c r="Q100" s="242"/>
      <c r="R100" s="242"/>
      <c r="S100" s="242"/>
      <c r="T100" s="242"/>
      <c r="U100" s="242"/>
      <c r="V100" s="242"/>
      <c r="W100" s="242"/>
      <c r="X100" s="242"/>
      <c r="Y100" s="242"/>
      <c r="Z100" s="242"/>
      <c r="AA100" s="242"/>
      <c r="AB100" s="242"/>
      <c r="AG100" s="240">
        <f>ROUND(AG94 * AS100, 2)</f>
        <v>0</v>
      </c>
      <c r="AH100" s="241"/>
      <c r="AI100" s="241"/>
      <c r="AJ100" s="241"/>
      <c r="AK100" s="241"/>
      <c r="AL100" s="241"/>
      <c r="AM100" s="241"/>
      <c r="AN100" s="241">
        <f>ROUND(AG100 + AV100, 2)</f>
        <v>0</v>
      </c>
      <c r="AO100" s="241"/>
      <c r="AP100" s="241"/>
      <c r="AR100" s="33"/>
      <c r="AS100" s="91">
        <v>0</v>
      </c>
      <c r="AT100" s="92" t="s">
        <v>92</v>
      </c>
      <c r="AU100" s="92" t="s">
        <v>43</v>
      </c>
      <c r="AV100" s="93">
        <f>ROUND(IF(AU100="základná",AG100*L32,IF(AU100="znížená",AG100*L33,0)), 2)</f>
        <v>0</v>
      </c>
      <c r="BV100" s="16" t="s">
        <v>95</v>
      </c>
      <c r="BY100" s="94">
        <f>IF(AU100="základná",AV100,0)</f>
        <v>0</v>
      </c>
      <c r="BZ100" s="94">
        <f>IF(AU100="znížená",AV100,0)</f>
        <v>0</v>
      </c>
      <c r="CA100" s="94">
        <v>0</v>
      </c>
      <c r="CB100" s="94">
        <v>0</v>
      </c>
      <c r="CC100" s="94">
        <v>0</v>
      </c>
      <c r="CD100" s="94">
        <f>IF(AU100="základná",AG100,0)</f>
        <v>0</v>
      </c>
      <c r="CE100" s="94">
        <f>IF(AU100="znížená",AG100,0)</f>
        <v>0</v>
      </c>
      <c r="CF100" s="94">
        <f>IF(AU100="zákl. prenesená",AG100,0)</f>
        <v>0</v>
      </c>
      <c r="CG100" s="94">
        <f>IF(AU100="zníž. prenesená",AG100,0)</f>
        <v>0</v>
      </c>
      <c r="CH100" s="94">
        <f>IF(AU100="nulová",AG100,0)</f>
        <v>0</v>
      </c>
      <c r="CI100" s="16">
        <f>IF(AU100="základná",1,IF(AU100="znížená",2,IF(AU100="zákl. prenesená",4,IF(AU100="zníž. prenesená",5,3))))</f>
        <v>1</v>
      </c>
      <c r="CJ100" s="16">
        <f>IF(AT100="stavebná časť",1,IF(AT100="investičná časť",2,3))</f>
        <v>1</v>
      </c>
      <c r="CK100" s="16" t="str">
        <f>IF(D100="Vyplň vlastné","","x")</f>
        <v/>
      </c>
    </row>
    <row r="101" spans="2:89" s="1" customFormat="1" ht="19.899999999999999" customHeight="1">
      <c r="B101" s="33"/>
      <c r="D101" s="243" t="s">
        <v>94</v>
      </c>
      <c r="E101" s="242"/>
      <c r="F101" s="242"/>
      <c r="G101" s="242"/>
      <c r="H101" s="242"/>
      <c r="I101" s="242"/>
      <c r="J101" s="242"/>
      <c r="K101" s="242"/>
      <c r="L101" s="242"/>
      <c r="M101" s="242"/>
      <c r="N101" s="242"/>
      <c r="O101" s="242"/>
      <c r="P101" s="242"/>
      <c r="Q101" s="242"/>
      <c r="R101" s="242"/>
      <c r="S101" s="242"/>
      <c r="T101" s="242"/>
      <c r="U101" s="242"/>
      <c r="V101" s="242"/>
      <c r="W101" s="242"/>
      <c r="X101" s="242"/>
      <c r="Y101" s="242"/>
      <c r="Z101" s="242"/>
      <c r="AA101" s="242"/>
      <c r="AB101" s="242"/>
      <c r="AG101" s="240">
        <f>ROUND(AG94 * AS101, 2)</f>
        <v>0</v>
      </c>
      <c r="AH101" s="241"/>
      <c r="AI101" s="241"/>
      <c r="AJ101" s="241"/>
      <c r="AK101" s="241"/>
      <c r="AL101" s="241"/>
      <c r="AM101" s="241"/>
      <c r="AN101" s="241">
        <f>ROUND(AG101 + AV101, 2)</f>
        <v>0</v>
      </c>
      <c r="AO101" s="241"/>
      <c r="AP101" s="241"/>
      <c r="AR101" s="33"/>
      <c r="AS101" s="95">
        <v>0</v>
      </c>
      <c r="AT101" s="96" t="s">
        <v>92</v>
      </c>
      <c r="AU101" s="96" t="s">
        <v>43</v>
      </c>
      <c r="AV101" s="97">
        <f>ROUND(IF(AU101="základná",AG101*L32,IF(AU101="znížená",AG101*L33,0)), 2)</f>
        <v>0</v>
      </c>
      <c r="BV101" s="16" t="s">
        <v>95</v>
      </c>
      <c r="BY101" s="94">
        <f>IF(AU101="základná",AV101,0)</f>
        <v>0</v>
      </c>
      <c r="BZ101" s="94">
        <f>IF(AU101="znížená",AV101,0)</f>
        <v>0</v>
      </c>
      <c r="CA101" s="94">
        <v>0</v>
      </c>
      <c r="CB101" s="94">
        <v>0</v>
      </c>
      <c r="CC101" s="94">
        <v>0</v>
      </c>
      <c r="CD101" s="94">
        <f>IF(AU101="základná",AG101,0)</f>
        <v>0</v>
      </c>
      <c r="CE101" s="94">
        <f>IF(AU101="znížená",AG101,0)</f>
        <v>0</v>
      </c>
      <c r="CF101" s="94">
        <f>IF(AU101="zákl. prenesená",AG101,0)</f>
        <v>0</v>
      </c>
      <c r="CG101" s="94">
        <f>IF(AU101="zníž. prenesená",AG101,0)</f>
        <v>0</v>
      </c>
      <c r="CH101" s="94">
        <f>IF(AU101="nulová",AG101,0)</f>
        <v>0</v>
      </c>
      <c r="CI101" s="16">
        <f>IF(AU101="základná",1,IF(AU101="znížená",2,IF(AU101="zákl. prenesená",4,IF(AU101="zníž. prenesená",5,3))))</f>
        <v>1</v>
      </c>
      <c r="CJ101" s="16">
        <f>IF(AT101="stavebná časť",1,IF(AT101="investičná časť",2,3))</f>
        <v>1</v>
      </c>
      <c r="CK101" s="16" t="str">
        <f>IF(D101="Vyplň vlastné","","x")</f>
        <v/>
      </c>
    </row>
    <row r="102" spans="2:89" s="1" customFormat="1" ht="10.9" customHeight="1">
      <c r="B102" s="33"/>
      <c r="AR102" s="33"/>
    </row>
    <row r="103" spans="2:89" s="1" customFormat="1" ht="30" customHeight="1">
      <c r="B103" s="33"/>
      <c r="C103" s="98" t="s">
        <v>96</v>
      </c>
      <c r="D103" s="99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  <c r="AA103" s="99"/>
      <c r="AB103" s="99"/>
      <c r="AC103" s="99"/>
      <c r="AD103" s="99"/>
      <c r="AE103" s="99"/>
      <c r="AF103" s="99"/>
      <c r="AG103" s="246">
        <f>ROUND(AG94 + AG97, 2)</f>
        <v>0</v>
      </c>
      <c r="AH103" s="246"/>
      <c r="AI103" s="246"/>
      <c r="AJ103" s="246"/>
      <c r="AK103" s="246"/>
      <c r="AL103" s="246"/>
      <c r="AM103" s="246"/>
      <c r="AN103" s="246">
        <f>ROUND(AN94 + AN97, 2)</f>
        <v>0</v>
      </c>
      <c r="AO103" s="246"/>
      <c r="AP103" s="246"/>
      <c r="AQ103" s="99"/>
      <c r="AR103" s="33"/>
    </row>
    <row r="104" spans="2:89" s="1" customFormat="1" ht="6.95" customHeight="1"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33"/>
    </row>
  </sheetData>
  <sheetProtection algorithmName="SHA-512" hashValue="mMZ/3vGe3l4GBVrSi3nYXpIvY2by3B/y4yGy9iASMw3pkUpS7KS/ULWg/mGZYoWSgJJ7kvpHfggy2ZtVXf9Eng==" saltValue="3L4XL6RRSZYDhlvMLvLN5USU88xzs7xV/qSDga48OLzqVPNoyhEFkvklW5EHE2SpHr66oPEiSNliXr3muQ1YZQ==" spinCount="100000" sheet="1" objects="1" scenarios="1" formatColumns="0" formatRows="0"/>
  <mergeCells count="60">
    <mergeCell ref="AR2:BE2"/>
    <mergeCell ref="AK36:AO36"/>
    <mergeCell ref="L36:P36"/>
    <mergeCell ref="W36:AE36"/>
    <mergeCell ref="X38:AB38"/>
    <mergeCell ref="AK38:AO38"/>
    <mergeCell ref="L34:P34"/>
    <mergeCell ref="AK34:AO34"/>
    <mergeCell ref="W34:AE34"/>
    <mergeCell ref="W35:AE35"/>
    <mergeCell ref="L35:P35"/>
    <mergeCell ref="AK35:AO35"/>
    <mergeCell ref="W32:AE32"/>
    <mergeCell ref="AK32:AO32"/>
    <mergeCell ref="L33:P33"/>
    <mergeCell ref="AK33:AO33"/>
    <mergeCell ref="W33:AE33"/>
    <mergeCell ref="AG97:AM97"/>
    <mergeCell ref="AN97:AP97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D100:AB100"/>
    <mergeCell ref="AG100:AM100"/>
    <mergeCell ref="AN100:AP100"/>
    <mergeCell ref="D101:AB101"/>
    <mergeCell ref="AG101:AM101"/>
    <mergeCell ref="AN101:AP101"/>
    <mergeCell ref="AG98:AM98"/>
    <mergeCell ref="D98:AB98"/>
    <mergeCell ref="AN98:AP98"/>
    <mergeCell ref="AG99:AM99"/>
    <mergeCell ref="D99:AB99"/>
    <mergeCell ref="AN99:AP99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4:AM94"/>
    <mergeCell ref="AN94:AP94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é sú hodnoty základná, znížená, nulová." sqref="AU97:AU101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97:AT101" xr:uid="{00000000-0002-0000-0000-000001000000}">
      <formula1>"stavebná časť, technologická časť, investičná časť"</formula1>
    </dataValidation>
  </dataValidations>
  <hyperlinks>
    <hyperlink ref="A95" location="'10 - Hala ľahká údržba tr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2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6" t="s">
        <v>87</v>
      </c>
      <c r="AZ2" s="101" t="s">
        <v>97</v>
      </c>
      <c r="BA2" s="101" t="s">
        <v>1</v>
      </c>
      <c r="BB2" s="101" t="s">
        <v>1</v>
      </c>
      <c r="BC2" s="101" t="s">
        <v>98</v>
      </c>
      <c r="BD2" s="101" t="s">
        <v>99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78</v>
      </c>
      <c r="AZ3" s="101" t="s">
        <v>100</v>
      </c>
      <c r="BA3" s="101" t="s">
        <v>1</v>
      </c>
      <c r="BB3" s="101" t="s">
        <v>1</v>
      </c>
      <c r="BC3" s="101" t="s">
        <v>101</v>
      </c>
      <c r="BD3" s="101" t="s">
        <v>99</v>
      </c>
    </row>
    <row r="4" spans="2:56" ht="24.95" customHeight="1">
      <c r="B4" s="19"/>
      <c r="D4" s="20" t="s">
        <v>102</v>
      </c>
      <c r="L4" s="19"/>
      <c r="M4" s="102" t="s">
        <v>9</v>
      </c>
      <c r="AT4" s="16" t="s">
        <v>4</v>
      </c>
      <c r="AZ4" s="101" t="s">
        <v>103</v>
      </c>
      <c r="BA4" s="101" t="s">
        <v>104</v>
      </c>
      <c r="BB4" s="101" t="s">
        <v>1</v>
      </c>
      <c r="BC4" s="101" t="s">
        <v>105</v>
      </c>
      <c r="BD4" s="101" t="s">
        <v>99</v>
      </c>
    </row>
    <row r="5" spans="2:56" ht="6.95" customHeight="1">
      <c r="B5" s="19"/>
      <c r="L5" s="19"/>
      <c r="AZ5" s="101" t="s">
        <v>106</v>
      </c>
      <c r="BA5" s="101" t="s">
        <v>1</v>
      </c>
      <c r="BB5" s="101" t="s">
        <v>1</v>
      </c>
      <c r="BC5" s="101" t="s">
        <v>107</v>
      </c>
      <c r="BD5" s="101" t="s">
        <v>99</v>
      </c>
    </row>
    <row r="6" spans="2:56" ht="12" customHeight="1">
      <c r="B6" s="19"/>
      <c r="D6" s="26" t="s">
        <v>15</v>
      </c>
      <c r="L6" s="19"/>
      <c r="AZ6" s="101" t="s">
        <v>108</v>
      </c>
      <c r="BA6" s="101" t="s">
        <v>1</v>
      </c>
      <c r="BB6" s="101" t="s">
        <v>1</v>
      </c>
      <c r="BC6" s="101" t="s">
        <v>109</v>
      </c>
      <c r="BD6" s="101" t="s">
        <v>99</v>
      </c>
    </row>
    <row r="7" spans="2:56" ht="16.5" customHeight="1">
      <c r="B7" s="19"/>
      <c r="E7" s="270" t="str">
        <f>'Rekapitulácia stavby'!K6</f>
        <v>Depo Jurajov Dvor</v>
      </c>
      <c r="F7" s="271"/>
      <c r="G7" s="271"/>
      <c r="H7" s="271"/>
      <c r="L7" s="19"/>
    </row>
    <row r="8" spans="2:56" s="1" customFormat="1" ht="12" customHeight="1">
      <c r="B8" s="33"/>
      <c r="D8" s="26" t="s">
        <v>110</v>
      </c>
      <c r="L8" s="33"/>
    </row>
    <row r="9" spans="2:56" s="1" customFormat="1" ht="30" customHeight="1">
      <c r="B9" s="33"/>
      <c r="E9" s="223" t="s">
        <v>111</v>
      </c>
      <c r="F9" s="272"/>
      <c r="G9" s="272"/>
      <c r="H9" s="272"/>
      <c r="L9" s="33"/>
    </row>
    <row r="10" spans="2:56" s="1" customFormat="1" ht="11.25">
      <c r="B10" s="33"/>
      <c r="L10" s="33"/>
    </row>
    <row r="11" spans="2:56" s="1" customFormat="1" ht="12" customHeight="1">
      <c r="B11" s="33"/>
      <c r="D11" s="26" t="s">
        <v>17</v>
      </c>
      <c r="F11" s="24" t="s">
        <v>1</v>
      </c>
      <c r="I11" s="26" t="s">
        <v>18</v>
      </c>
      <c r="J11" s="24" t="s">
        <v>1</v>
      </c>
      <c r="L11" s="33"/>
    </row>
    <row r="12" spans="2:56" s="1" customFormat="1" ht="12" customHeight="1">
      <c r="B12" s="33"/>
      <c r="D12" s="26" t="s">
        <v>19</v>
      </c>
      <c r="F12" s="24" t="s">
        <v>20</v>
      </c>
      <c r="I12" s="26" t="s">
        <v>21</v>
      </c>
      <c r="J12" s="56" t="str">
        <f>'Rekapitulácia stavby'!AN8</f>
        <v>8. 3. 2024</v>
      </c>
      <c r="L12" s="33"/>
    </row>
    <row r="13" spans="2:56" s="1" customFormat="1" ht="10.9" customHeight="1">
      <c r="B13" s="33"/>
      <c r="L13" s="33"/>
    </row>
    <row r="14" spans="2:56" s="1" customFormat="1" ht="12" customHeight="1">
      <c r="B14" s="33"/>
      <c r="D14" s="26" t="s">
        <v>23</v>
      </c>
      <c r="I14" s="26" t="s">
        <v>24</v>
      </c>
      <c r="J14" s="24" t="s">
        <v>25</v>
      </c>
      <c r="L14" s="33"/>
    </row>
    <row r="15" spans="2:56" s="1" customFormat="1" ht="18" customHeight="1">
      <c r="B15" s="33"/>
      <c r="E15" s="24" t="s">
        <v>26</v>
      </c>
      <c r="I15" s="26" t="s">
        <v>27</v>
      </c>
      <c r="J15" s="24" t="s">
        <v>28</v>
      </c>
      <c r="L15" s="33"/>
    </row>
    <row r="16" spans="2:56" s="1" customFormat="1" ht="6.95" customHeight="1">
      <c r="B16" s="33"/>
      <c r="L16" s="33"/>
    </row>
    <row r="17" spans="2:12" s="1" customFormat="1" ht="12" customHeight="1">
      <c r="B17" s="33"/>
      <c r="D17" s="26" t="s">
        <v>29</v>
      </c>
      <c r="I17" s="26" t="s">
        <v>24</v>
      </c>
      <c r="J17" s="27" t="str">
        <f>'Rekapitulácia stavby'!AN13</f>
        <v>Vyplň údaj</v>
      </c>
      <c r="L17" s="33"/>
    </row>
    <row r="18" spans="2:12" s="1" customFormat="1" ht="18" customHeight="1">
      <c r="B18" s="33"/>
      <c r="E18" s="273" t="str">
        <f>'Rekapitulácia stavby'!E14</f>
        <v>Vyplň údaj</v>
      </c>
      <c r="F18" s="250"/>
      <c r="G18" s="250"/>
      <c r="H18" s="250"/>
      <c r="I18" s="26" t="s">
        <v>27</v>
      </c>
      <c r="J18" s="27" t="str">
        <f>'Rekapitulácia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6" t="s">
        <v>31</v>
      </c>
      <c r="I20" s="26" t="s">
        <v>24</v>
      </c>
      <c r="J20" s="24" t="str">
        <f>IF('Rekapitulácia stavby'!AN16="","",'Rekapitulácia stavby'!AN16)</f>
        <v/>
      </c>
      <c r="L20" s="33"/>
    </row>
    <row r="21" spans="2:12" s="1" customFormat="1" ht="18" customHeight="1">
      <c r="B21" s="33"/>
      <c r="E21" s="24" t="str">
        <f>IF('Rekapitulácia stavby'!E17="","",'Rekapitulácia stavby'!E17)</f>
        <v xml:space="preserve"> </v>
      </c>
      <c r="I21" s="26" t="s">
        <v>27</v>
      </c>
      <c r="J21" s="24" t="str">
        <f>IF('Rekapitulácia stavby'!AN17="","",'Rekapitulácia stavby'!AN17)</f>
        <v/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6" t="s">
        <v>34</v>
      </c>
      <c r="I23" s="26" t="s">
        <v>24</v>
      </c>
      <c r="J23" s="24" t="str">
        <f>IF('Rekapitulácia stavby'!AN19="","",'Rekapitulácia stavby'!AN19)</f>
        <v/>
      </c>
      <c r="L23" s="33"/>
    </row>
    <row r="24" spans="2:12" s="1" customFormat="1" ht="18" customHeight="1">
      <c r="B24" s="33"/>
      <c r="E24" s="24" t="str">
        <f>IF('Rekapitulácia stavby'!E20="","",'Rekapitulácia stavby'!E20)</f>
        <v xml:space="preserve"> </v>
      </c>
      <c r="I24" s="26" t="s">
        <v>27</v>
      </c>
      <c r="J24" s="24" t="str">
        <f>IF('Rekapitulácia stavby'!AN20="","",'Rekapitulácia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6" t="s">
        <v>35</v>
      </c>
      <c r="L26" s="33"/>
    </row>
    <row r="27" spans="2:12" s="7" customFormat="1" ht="16.5" customHeight="1">
      <c r="B27" s="103"/>
      <c r="E27" s="255" t="s">
        <v>1</v>
      </c>
      <c r="F27" s="255"/>
      <c r="G27" s="255"/>
      <c r="H27" s="255"/>
      <c r="L27" s="103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7"/>
      <c r="E29" s="57"/>
      <c r="F29" s="57"/>
      <c r="G29" s="57"/>
      <c r="H29" s="57"/>
      <c r="I29" s="57"/>
      <c r="J29" s="57"/>
      <c r="K29" s="57"/>
      <c r="L29" s="33"/>
    </row>
    <row r="30" spans="2:12" s="1" customFormat="1" ht="14.45" customHeight="1">
      <c r="B30" s="33"/>
      <c r="D30" s="24" t="s">
        <v>112</v>
      </c>
      <c r="J30" s="32">
        <f>J96</f>
        <v>0</v>
      </c>
      <c r="L30" s="33"/>
    </row>
    <row r="31" spans="2:12" s="1" customFormat="1" ht="14.45" customHeight="1">
      <c r="B31" s="33"/>
      <c r="D31" s="31" t="s">
        <v>91</v>
      </c>
      <c r="J31" s="32">
        <f>J111</f>
        <v>0</v>
      </c>
      <c r="L31" s="33"/>
    </row>
    <row r="32" spans="2:12" s="1" customFormat="1" ht="25.35" customHeight="1">
      <c r="B32" s="33"/>
      <c r="D32" s="104" t="s">
        <v>38</v>
      </c>
      <c r="J32" s="70">
        <f>ROUND(J30 + J31, 2)</f>
        <v>0</v>
      </c>
      <c r="L32" s="33"/>
    </row>
    <row r="33" spans="2:12" s="1" customFormat="1" ht="6.95" customHeight="1">
      <c r="B33" s="33"/>
      <c r="D33" s="57"/>
      <c r="E33" s="57"/>
      <c r="F33" s="57"/>
      <c r="G33" s="57"/>
      <c r="H33" s="57"/>
      <c r="I33" s="57"/>
      <c r="J33" s="57"/>
      <c r="K33" s="57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9" t="s">
        <v>42</v>
      </c>
      <c r="E35" s="38" t="s">
        <v>43</v>
      </c>
      <c r="F35" s="105">
        <f>ROUND((ROUND((SUM(BE111:BE118) + SUM(BE138:BE217)),  2) + SUM(BE219:BE223)), 2)</f>
        <v>0</v>
      </c>
      <c r="G35" s="106"/>
      <c r="H35" s="106"/>
      <c r="I35" s="107">
        <v>0.2</v>
      </c>
      <c r="J35" s="105">
        <f>ROUND((ROUND(((SUM(BE111:BE118) + SUM(BE138:BE217))*I35),  2) + (SUM(BE219:BE223)*I35)), 2)</f>
        <v>0</v>
      </c>
      <c r="L35" s="33"/>
    </row>
    <row r="36" spans="2:12" s="1" customFormat="1" ht="14.45" customHeight="1">
      <c r="B36" s="33"/>
      <c r="E36" s="38" t="s">
        <v>44</v>
      </c>
      <c r="F36" s="105">
        <f>ROUND((ROUND((SUM(BF111:BF118) + SUM(BF138:BF217)),  2) + SUM(BF219:BF223)), 2)</f>
        <v>0</v>
      </c>
      <c r="G36" s="106"/>
      <c r="H36" s="106"/>
      <c r="I36" s="107">
        <v>0.2</v>
      </c>
      <c r="J36" s="105">
        <f>ROUND((ROUND(((SUM(BF111:BF118) + SUM(BF138:BF217))*I36),  2) + (SUM(BF219:BF223)*I36)), 2)</f>
        <v>0</v>
      </c>
      <c r="L36" s="33"/>
    </row>
    <row r="37" spans="2:12" s="1" customFormat="1" ht="14.45" hidden="1" customHeight="1">
      <c r="B37" s="33"/>
      <c r="E37" s="26" t="s">
        <v>45</v>
      </c>
      <c r="F37" s="108">
        <f>ROUND((ROUND((SUM(BG111:BG118) + SUM(BG138:BG217)),  2) + SUM(BG219:BG223)), 2)</f>
        <v>0</v>
      </c>
      <c r="I37" s="109">
        <v>0.2</v>
      </c>
      <c r="J37" s="108">
        <f>0</f>
        <v>0</v>
      </c>
      <c r="L37" s="33"/>
    </row>
    <row r="38" spans="2:12" s="1" customFormat="1" ht="14.45" hidden="1" customHeight="1">
      <c r="B38" s="33"/>
      <c r="E38" s="26" t="s">
        <v>46</v>
      </c>
      <c r="F38" s="108">
        <f>ROUND((ROUND((SUM(BH111:BH118) + SUM(BH138:BH217)),  2) + SUM(BH219:BH223)), 2)</f>
        <v>0</v>
      </c>
      <c r="I38" s="109">
        <v>0.2</v>
      </c>
      <c r="J38" s="108">
        <f>0</f>
        <v>0</v>
      </c>
      <c r="L38" s="33"/>
    </row>
    <row r="39" spans="2:12" s="1" customFormat="1" ht="14.45" hidden="1" customHeight="1">
      <c r="B39" s="33"/>
      <c r="E39" s="38" t="s">
        <v>47</v>
      </c>
      <c r="F39" s="105">
        <f>ROUND((ROUND((SUM(BI111:BI118) + SUM(BI138:BI217)),  2) + SUM(BI219:BI223)), 2)</f>
        <v>0</v>
      </c>
      <c r="G39" s="106"/>
      <c r="H39" s="106"/>
      <c r="I39" s="107">
        <v>0</v>
      </c>
      <c r="J39" s="105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9"/>
      <c r="D41" s="110" t="s">
        <v>48</v>
      </c>
      <c r="E41" s="61"/>
      <c r="F41" s="61"/>
      <c r="G41" s="111" t="s">
        <v>49</v>
      </c>
      <c r="H41" s="112" t="s">
        <v>50</v>
      </c>
      <c r="I41" s="61"/>
      <c r="J41" s="113">
        <f>SUM(J32:J39)</f>
        <v>0</v>
      </c>
      <c r="K41" s="114"/>
      <c r="L41" s="33"/>
    </row>
    <row r="42" spans="2:12" s="1" customFormat="1" ht="14.45" customHeight="1">
      <c r="B42" s="33"/>
      <c r="L42" s="33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3"/>
      <c r="D50" s="45" t="s">
        <v>51</v>
      </c>
      <c r="E50" s="46"/>
      <c r="F50" s="46"/>
      <c r="G50" s="45" t="s">
        <v>52</v>
      </c>
      <c r="H50" s="46"/>
      <c r="I50" s="46"/>
      <c r="J50" s="46"/>
      <c r="K50" s="46"/>
      <c r="L50" s="33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3"/>
      <c r="D61" s="47" t="s">
        <v>53</v>
      </c>
      <c r="E61" s="35"/>
      <c r="F61" s="115" t="s">
        <v>54</v>
      </c>
      <c r="G61" s="47" t="s">
        <v>53</v>
      </c>
      <c r="H61" s="35"/>
      <c r="I61" s="35"/>
      <c r="J61" s="116" t="s">
        <v>54</v>
      </c>
      <c r="K61" s="35"/>
      <c r="L61" s="33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3"/>
      <c r="D65" s="45" t="s">
        <v>55</v>
      </c>
      <c r="E65" s="46"/>
      <c r="F65" s="46"/>
      <c r="G65" s="45" t="s">
        <v>56</v>
      </c>
      <c r="H65" s="46"/>
      <c r="I65" s="46"/>
      <c r="J65" s="46"/>
      <c r="K65" s="46"/>
      <c r="L65" s="33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3"/>
      <c r="D76" s="47" t="s">
        <v>53</v>
      </c>
      <c r="E76" s="35"/>
      <c r="F76" s="115" t="s">
        <v>54</v>
      </c>
      <c r="G76" s="47" t="s">
        <v>53</v>
      </c>
      <c r="H76" s="35"/>
      <c r="I76" s="35"/>
      <c r="J76" s="116" t="s">
        <v>54</v>
      </c>
      <c r="K76" s="35"/>
      <c r="L76" s="33"/>
    </row>
    <row r="77" spans="2:12" s="1" customFormat="1" ht="14.45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33"/>
    </row>
    <row r="81" spans="2:47" s="1" customFormat="1" ht="6.95" customHeight="1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33"/>
    </row>
    <row r="82" spans="2:47" s="1" customFormat="1" ht="24.95" customHeight="1">
      <c r="B82" s="33"/>
      <c r="C82" s="20" t="s">
        <v>113</v>
      </c>
      <c r="L82" s="33"/>
    </row>
    <row r="83" spans="2:47" s="1" customFormat="1" ht="6.95" customHeight="1">
      <c r="B83" s="33"/>
      <c r="L83" s="33"/>
    </row>
    <row r="84" spans="2:47" s="1" customFormat="1" ht="12" customHeight="1">
      <c r="B84" s="33"/>
      <c r="C84" s="26" t="s">
        <v>15</v>
      </c>
      <c r="L84" s="33"/>
    </row>
    <row r="85" spans="2:47" s="1" customFormat="1" ht="16.5" customHeight="1">
      <c r="B85" s="33"/>
      <c r="E85" s="270" t="str">
        <f>E7</f>
        <v>Depo Jurajov Dvor</v>
      </c>
      <c r="F85" s="271"/>
      <c r="G85" s="271"/>
      <c r="H85" s="271"/>
      <c r="L85" s="33"/>
    </row>
    <row r="86" spans="2:47" s="1" customFormat="1" ht="12" customHeight="1">
      <c r="B86" s="33"/>
      <c r="C86" s="26" t="s">
        <v>110</v>
      </c>
      <c r="L86" s="33"/>
    </row>
    <row r="87" spans="2:47" s="1" customFormat="1" ht="30" customHeight="1">
      <c r="B87" s="33"/>
      <c r="E87" s="223" t="str">
        <f>E9</f>
        <v>10 - Hala ľahká údržba trolejbusov - nove odvodnovacie žľaby</v>
      </c>
      <c r="F87" s="272"/>
      <c r="G87" s="272"/>
      <c r="H87" s="272"/>
      <c r="L87" s="33"/>
    </row>
    <row r="88" spans="2:47" s="1" customFormat="1" ht="6.95" customHeight="1">
      <c r="B88" s="33"/>
      <c r="L88" s="33"/>
    </row>
    <row r="89" spans="2:47" s="1" customFormat="1" ht="12" customHeight="1">
      <c r="B89" s="33"/>
      <c r="C89" s="26" t="s">
        <v>19</v>
      </c>
      <c r="F89" s="24" t="str">
        <f>F12</f>
        <v>Bratislava</v>
      </c>
      <c r="I89" s="26" t="s">
        <v>21</v>
      </c>
      <c r="J89" s="56" t="str">
        <f>IF(J12="","",J12)</f>
        <v>8. 3. 2024</v>
      </c>
      <c r="L89" s="33"/>
    </row>
    <row r="90" spans="2:47" s="1" customFormat="1" ht="6.95" customHeight="1">
      <c r="B90" s="33"/>
      <c r="L90" s="33"/>
    </row>
    <row r="91" spans="2:47" s="1" customFormat="1" ht="15.2" customHeight="1">
      <c r="B91" s="33"/>
      <c r="C91" s="26" t="s">
        <v>23</v>
      </c>
      <c r="F91" s="24" t="str">
        <f>E15</f>
        <v>Dopravný podnik Bratislava, akciová spoločnosť</v>
      </c>
      <c r="I91" s="26" t="s">
        <v>31</v>
      </c>
      <c r="J91" s="29" t="str">
        <f>E21</f>
        <v xml:space="preserve"> </v>
      </c>
      <c r="L91" s="33"/>
    </row>
    <row r="92" spans="2:47" s="1" customFormat="1" ht="15.2" customHeight="1">
      <c r="B92" s="33"/>
      <c r="C92" s="26" t="s">
        <v>29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3"/>
    </row>
    <row r="93" spans="2:47" s="1" customFormat="1" ht="10.35" customHeight="1">
      <c r="B93" s="33"/>
      <c r="L93" s="33"/>
    </row>
    <row r="94" spans="2:47" s="1" customFormat="1" ht="29.25" customHeight="1">
      <c r="B94" s="33"/>
      <c r="C94" s="117" t="s">
        <v>114</v>
      </c>
      <c r="D94" s="99"/>
      <c r="E94" s="99"/>
      <c r="F94" s="99"/>
      <c r="G94" s="99"/>
      <c r="H94" s="99"/>
      <c r="I94" s="99"/>
      <c r="J94" s="118" t="s">
        <v>115</v>
      </c>
      <c r="K94" s="99"/>
      <c r="L94" s="33"/>
    </row>
    <row r="95" spans="2:47" s="1" customFormat="1" ht="10.35" customHeight="1">
      <c r="B95" s="33"/>
      <c r="L95" s="33"/>
    </row>
    <row r="96" spans="2:47" s="1" customFormat="1" ht="22.9" customHeight="1">
      <c r="B96" s="33"/>
      <c r="C96" s="119" t="s">
        <v>116</v>
      </c>
      <c r="J96" s="70">
        <f>J138</f>
        <v>0</v>
      </c>
      <c r="L96" s="33"/>
      <c r="AU96" s="16" t="s">
        <v>117</v>
      </c>
    </row>
    <row r="97" spans="2:65" s="8" customFormat="1" ht="24.95" customHeight="1">
      <c r="B97" s="120"/>
      <c r="D97" s="121" t="s">
        <v>118</v>
      </c>
      <c r="E97" s="122"/>
      <c r="F97" s="122"/>
      <c r="G97" s="122"/>
      <c r="H97" s="122"/>
      <c r="I97" s="122"/>
      <c r="J97" s="123">
        <f>J139</f>
        <v>0</v>
      </c>
      <c r="L97" s="120"/>
    </row>
    <row r="98" spans="2:65" s="9" customFormat="1" ht="19.899999999999999" customHeight="1">
      <c r="B98" s="124"/>
      <c r="D98" s="125" t="s">
        <v>119</v>
      </c>
      <c r="E98" s="126"/>
      <c r="F98" s="126"/>
      <c r="G98" s="126"/>
      <c r="H98" s="126"/>
      <c r="I98" s="126"/>
      <c r="J98" s="127">
        <f>J140</f>
        <v>0</v>
      </c>
      <c r="L98" s="124"/>
    </row>
    <row r="99" spans="2:65" s="9" customFormat="1" ht="19.899999999999999" customHeight="1">
      <c r="B99" s="124"/>
      <c r="D99" s="125" t="s">
        <v>120</v>
      </c>
      <c r="E99" s="126"/>
      <c r="F99" s="126"/>
      <c r="G99" s="126"/>
      <c r="H99" s="126"/>
      <c r="I99" s="126"/>
      <c r="J99" s="127">
        <f>J146</f>
        <v>0</v>
      </c>
      <c r="L99" s="124"/>
    </row>
    <row r="100" spans="2:65" s="9" customFormat="1" ht="19.899999999999999" customHeight="1">
      <c r="B100" s="124"/>
      <c r="D100" s="125" t="s">
        <v>121</v>
      </c>
      <c r="E100" s="126"/>
      <c r="F100" s="126"/>
      <c r="G100" s="126"/>
      <c r="H100" s="126"/>
      <c r="I100" s="126"/>
      <c r="J100" s="127">
        <f>J150</f>
        <v>0</v>
      </c>
      <c r="L100" s="124"/>
    </row>
    <row r="101" spans="2:65" s="9" customFormat="1" ht="19.899999999999999" customHeight="1">
      <c r="B101" s="124"/>
      <c r="D101" s="125" t="s">
        <v>122</v>
      </c>
      <c r="E101" s="126"/>
      <c r="F101" s="126"/>
      <c r="G101" s="126"/>
      <c r="H101" s="126"/>
      <c r="I101" s="126"/>
      <c r="J101" s="127">
        <f>J154</f>
        <v>0</v>
      </c>
      <c r="L101" s="124"/>
    </row>
    <row r="102" spans="2:65" s="9" customFormat="1" ht="19.899999999999999" customHeight="1">
      <c r="B102" s="124"/>
      <c r="D102" s="125" t="s">
        <v>123</v>
      </c>
      <c r="E102" s="126"/>
      <c r="F102" s="126"/>
      <c r="G102" s="126"/>
      <c r="H102" s="126"/>
      <c r="I102" s="126"/>
      <c r="J102" s="127">
        <f>J161</f>
        <v>0</v>
      </c>
      <c r="L102" s="124"/>
    </row>
    <row r="103" spans="2:65" s="9" customFormat="1" ht="19.899999999999999" customHeight="1">
      <c r="B103" s="124"/>
      <c r="D103" s="125" t="s">
        <v>124</v>
      </c>
      <c r="E103" s="126"/>
      <c r="F103" s="126"/>
      <c r="G103" s="126"/>
      <c r="H103" s="126"/>
      <c r="I103" s="126"/>
      <c r="J103" s="127">
        <f>J198</f>
        <v>0</v>
      </c>
      <c r="L103" s="124"/>
    </row>
    <row r="104" spans="2:65" s="8" customFormat="1" ht="24.95" customHeight="1">
      <c r="B104" s="120"/>
      <c r="D104" s="121" t="s">
        <v>125</v>
      </c>
      <c r="E104" s="122"/>
      <c r="F104" s="122"/>
      <c r="G104" s="122"/>
      <c r="H104" s="122"/>
      <c r="I104" s="122"/>
      <c r="J104" s="123">
        <f>J200</f>
        <v>0</v>
      </c>
      <c r="L104" s="120"/>
    </row>
    <row r="105" spans="2:65" s="9" customFormat="1" ht="19.899999999999999" customHeight="1">
      <c r="B105" s="124"/>
      <c r="D105" s="125" t="s">
        <v>126</v>
      </c>
      <c r="E105" s="126"/>
      <c r="F105" s="126"/>
      <c r="G105" s="126"/>
      <c r="H105" s="126"/>
      <c r="I105" s="126"/>
      <c r="J105" s="127">
        <f>J201</f>
        <v>0</v>
      </c>
      <c r="L105" s="124"/>
    </row>
    <row r="106" spans="2:65" s="8" customFormat="1" ht="24.95" customHeight="1">
      <c r="B106" s="120"/>
      <c r="D106" s="121" t="s">
        <v>127</v>
      </c>
      <c r="E106" s="122"/>
      <c r="F106" s="122"/>
      <c r="G106" s="122"/>
      <c r="H106" s="122"/>
      <c r="I106" s="122"/>
      <c r="J106" s="123">
        <f>J208</f>
        <v>0</v>
      </c>
      <c r="L106" s="120"/>
    </row>
    <row r="107" spans="2:65" s="8" customFormat="1" ht="24.95" customHeight="1">
      <c r="B107" s="120"/>
      <c r="D107" s="121" t="s">
        <v>128</v>
      </c>
      <c r="E107" s="122"/>
      <c r="F107" s="122"/>
      <c r="G107" s="122"/>
      <c r="H107" s="122"/>
      <c r="I107" s="122"/>
      <c r="J107" s="123">
        <f>J212</f>
        <v>0</v>
      </c>
      <c r="L107" s="120"/>
    </row>
    <row r="108" spans="2:65" s="8" customFormat="1" ht="21.75" customHeight="1">
      <c r="B108" s="120"/>
      <c r="D108" s="128" t="s">
        <v>129</v>
      </c>
      <c r="J108" s="129">
        <f>J218</f>
        <v>0</v>
      </c>
      <c r="L108" s="120"/>
    </row>
    <row r="109" spans="2:65" s="1" customFormat="1" ht="21.75" customHeight="1">
      <c r="B109" s="33"/>
      <c r="L109" s="33"/>
    </row>
    <row r="110" spans="2:65" s="1" customFormat="1" ht="6.95" customHeight="1">
      <c r="B110" s="33"/>
      <c r="L110" s="33"/>
    </row>
    <row r="111" spans="2:65" s="1" customFormat="1" ht="29.25" customHeight="1">
      <c r="B111" s="33"/>
      <c r="C111" s="119" t="s">
        <v>130</v>
      </c>
      <c r="J111" s="130">
        <f>ROUND(J112 + J113 + J114 + J115 + J116 + J117,2)</f>
        <v>0</v>
      </c>
      <c r="L111" s="33"/>
      <c r="N111" s="131" t="s">
        <v>42</v>
      </c>
    </row>
    <row r="112" spans="2:65" s="1" customFormat="1" ht="18" customHeight="1">
      <c r="B112" s="33"/>
      <c r="D112" s="243" t="s">
        <v>131</v>
      </c>
      <c r="E112" s="242"/>
      <c r="F112" s="242"/>
      <c r="J112" s="90">
        <v>0</v>
      </c>
      <c r="L112" s="132"/>
      <c r="M112" s="133"/>
      <c r="N112" s="134" t="s">
        <v>44</v>
      </c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3"/>
      <c r="AF112" s="133"/>
      <c r="AG112" s="133"/>
      <c r="AH112" s="133"/>
      <c r="AI112" s="133"/>
      <c r="AJ112" s="133"/>
      <c r="AK112" s="133"/>
      <c r="AL112" s="133"/>
      <c r="AM112" s="133"/>
      <c r="AN112" s="133"/>
      <c r="AO112" s="133"/>
      <c r="AP112" s="133"/>
      <c r="AQ112" s="133"/>
      <c r="AR112" s="133"/>
      <c r="AS112" s="133"/>
      <c r="AT112" s="133"/>
      <c r="AU112" s="133"/>
      <c r="AV112" s="133"/>
      <c r="AW112" s="133"/>
      <c r="AX112" s="133"/>
      <c r="AY112" s="135" t="s">
        <v>132</v>
      </c>
      <c r="AZ112" s="133"/>
      <c r="BA112" s="133"/>
      <c r="BB112" s="133"/>
      <c r="BC112" s="133"/>
      <c r="BD112" s="133"/>
      <c r="BE112" s="136">
        <f t="shared" ref="BE112:BE117" si="0">IF(N112="základná",J112,0)</f>
        <v>0</v>
      </c>
      <c r="BF112" s="136">
        <f t="shared" ref="BF112:BF117" si="1">IF(N112="znížená",J112,0)</f>
        <v>0</v>
      </c>
      <c r="BG112" s="136">
        <f t="shared" ref="BG112:BG117" si="2">IF(N112="zákl. prenesená",J112,0)</f>
        <v>0</v>
      </c>
      <c r="BH112" s="136">
        <f t="shared" ref="BH112:BH117" si="3">IF(N112="zníž. prenesená",J112,0)</f>
        <v>0</v>
      </c>
      <c r="BI112" s="136">
        <f t="shared" ref="BI112:BI117" si="4">IF(N112="nulová",J112,0)</f>
        <v>0</v>
      </c>
      <c r="BJ112" s="135" t="s">
        <v>99</v>
      </c>
      <c r="BK112" s="133"/>
      <c r="BL112" s="133"/>
      <c r="BM112" s="133"/>
    </row>
    <row r="113" spans="2:65" s="1" customFormat="1" ht="18" customHeight="1">
      <c r="B113" s="33"/>
      <c r="D113" s="243" t="s">
        <v>133</v>
      </c>
      <c r="E113" s="242"/>
      <c r="F113" s="242"/>
      <c r="J113" s="90">
        <v>0</v>
      </c>
      <c r="L113" s="132"/>
      <c r="M113" s="133"/>
      <c r="N113" s="134" t="s">
        <v>44</v>
      </c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3"/>
      <c r="AF113" s="133"/>
      <c r="AG113" s="133"/>
      <c r="AH113" s="133"/>
      <c r="AI113" s="133"/>
      <c r="AJ113" s="133"/>
      <c r="AK113" s="133"/>
      <c r="AL113" s="133"/>
      <c r="AM113" s="133"/>
      <c r="AN113" s="133"/>
      <c r="AO113" s="133"/>
      <c r="AP113" s="133"/>
      <c r="AQ113" s="133"/>
      <c r="AR113" s="133"/>
      <c r="AS113" s="133"/>
      <c r="AT113" s="133"/>
      <c r="AU113" s="133"/>
      <c r="AV113" s="133"/>
      <c r="AW113" s="133"/>
      <c r="AX113" s="133"/>
      <c r="AY113" s="135" t="s">
        <v>132</v>
      </c>
      <c r="AZ113" s="133"/>
      <c r="BA113" s="133"/>
      <c r="BB113" s="133"/>
      <c r="BC113" s="133"/>
      <c r="BD113" s="133"/>
      <c r="BE113" s="136">
        <f t="shared" si="0"/>
        <v>0</v>
      </c>
      <c r="BF113" s="136">
        <f t="shared" si="1"/>
        <v>0</v>
      </c>
      <c r="BG113" s="136">
        <f t="shared" si="2"/>
        <v>0</v>
      </c>
      <c r="BH113" s="136">
        <f t="shared" si="3"/>
        <v>0</v>
      </c>
      <c r="BI113" s="136">
        <f t="shared" si="4"/>
        <v>0</v>
      </c>
      <c r="BJ113" s="135" t="s">
        <v>99</v>
      </c>
      <c r="BK113" s="133"/>
      <c r="BL113" s="133"/>
      <c r="BM113" s="133"/>
    </row>
    <row r="114" spans="2:65" s="1" customFormat="1" ht="18" customHeight="1">
      <c r="B114" s="33"/>
      <c r="D114" s="243" t="s">
        <v>134</v>
      </c>
      <c r="E114" s="242"/>
      <c r="F114" s="242"/>
      <c r="J114" s="90">
        <v>0</v>
      </c>
      <c r="L114" s="132"/>
      <c r="M114" s="133"/>
      <c r="N114" s="134" t="s">
        <v>44</v>
      </c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3"/>
      <c r="AF114" s="133"/>
      <c r="AG114" s="133"/>
      <c r="AH114" s="133"/>
      <c r="AI114" s="133"/>
      <c r="AJ114" s="133"/>
      <c r="AK114" s="133"/>
      <c r="AL114" s="133"/>
      <c r="AM114" s="133"/>
      <c r="AN114" s="133"/>
      <c r="AO114" s="133"/>
      <c r="AP114" s="133"/>
      <c r="AQ114" s="133"/>
      <c r="AR114" s="133"/>
      <c r="AS114" s="133"/>
      <c r="AT114" s="133"/>
      <c r="AU114" s="133"/>
      <c r="AV114" s="133"/>
      <c r="AW114" s="133"/>
      <c r="AX114" s="133"/>
      <c r="AY114" s="135" t="s">
        <v>132</v>
      </c>
      <c r="AZ114" s="133"/>
      <c r="BA114" s="133"/>
      <c r="BB114" s="133"/>
      <c r="BC114" s="133"/>
      <c r="BD114" s="133"/>
      <c r="BE114" s="136">
        <f t="shared" si="0"/>
        <v>0</v>
      </c>
      <c r="BF114" s="136">
        <f t="shared" si="1"/>
        <v>0</v>
      </c>
      <c r="BG114" s="136">
        <f t="shared" si="2"/>
        <v>0</v>
      </c>
      <c r="BH114" s="136">
        <f t="shared" si="3"/>
        <v>0</v>
      </c>
      <c r="BI114" s="136">
        <f t="shared" si="4"/>
        <v>0</v>
      </c>
      <c r="BJ114" s="135" t="s">
        <v>99</v>
      </c>
      <c r="BK114" s="133"/>
      <c r="BL114" s="133"/>
      <c r="BM114" s="133"/>
    </row>
    <row r="115" spans="2:65" s="1" customFormat="1" ht="18" customHeight="1">
      <c r="B115" s="33"/>
      <c r="D115" s="243" t="s">
        <v>135</v>
      </c>
      <c r="E115" s="242"/>
      <c r="F115" s="242"/>
      <c r="J115" s="90">
        <v>0</v>
      </c>
      <c r="L115" s="132"/>
      <c r="M115" s="133"/>
      <c r="N115" s="134" t="s">
        <v>44</v>
      </c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3"/>
      <c r="AF115" s="133"/>
      <c r="AG115" s="133"/>
      <c r="AH115" s="133"/>
      <c r="AI115" s="133"/>
      <c r="AJ115" s="133"/>
      <c r="AK115" s="133"/>
      <c r="AL115" s="133"/>
      <c r="AM115" s="133"/>
      <c r="AN115" s="133"/>
      <c r="AO115" s="133"/>
      <c r="AP115" s="133"/>
      <c r="AQ115" s="133"/>
      <c r="AR115" s="133"/>
      <c r="AS115" s="133"/>
      <c r="AT115" s="133"/>
      <c r="AU115" s="133"/>
      <c r="AV115" s="133"/>
      <c r="AW115" s="133"/>
      <c r="AX115" s="133"/>
      <c r="AY115" s="135" t="s">
        <v>132</v>
      </c>
      <c r="AZ115" s="133"/>
      <c r="BA115" s="133"/>
      <c r="BB115" s="133"/>
      <c r="BC115" s="133"/>
      <c r="BD115" s="133"/>
      <c r="BE115" s="136">
        <f t="shared" si="0"/>
        <v>0</v>
      </c>
      <c r="BF115" s="136">
        <f t="shared" si="1"/>
        <v>0</v>
      </c>
      <c r="BG115" s="136">
        <f t="shared" si="2"/>
        <v>0</v>
      </c>
      <c r="BH115" s="136">
        <f t="shared" si="3"/>
        <v>0</v>
      </c>
      <c r="BI115" s="136">
        <f t="shared" si="4"/>
        <v>0</v>
      </c>
      <c r="BJ115" s="135" t="s">
        <v>99</v>
      </c>
      <c r="BK115" s="133"/>
      <c r="BL115" s="133"/>
      <c r="BM115" s="133"/>
    </row>
    <row r="116" spans="2:65" s="1" customFormat="1" ht="18" customHeight="1">
      <c r="B116" s="33"/>
      <c r="D116" s="243" t="s">
        <v>136</v>
      </c>
      <c r="E116" s="242"/>
      <c r="F116" s="242"/>
      <c r="J116" s="90">
        <v>0</v>
      </c>
      <c r="L116" s="132"/>
      <c r="M116" s="133"/>
      <c r="N116" s="134" t="s">
        <v>44</v>
      </c>
      <c r="O116" s="133"/>
      <c r="P116" s="133"/>
      <c r="Q116" s="133"/>
      <c r="R116" s="133"/>
      <c r="S116" s="133"/>
      <c r="T116" s="133"/>
      <c r="U116" s="133"/>
      <c r="V116" s="133"/>
      <c r="W116" s="133"/>
      <c r="X116" s="133"/>
      <c r="Y116" s="133"/>
      <c r="Z116" s="133"/>
      <c r="AA116" s="133"/>
      <c r="AB116" s="133"/>
      <c r="AC116" s="133"/>
      <c r="AD116" s="133"/>
      <c r="AE116" s="133"/>
      <c r="AF116" s="133"/>
      <c r="AG116" s="133"/>
      <c r="AH116" s="133"/>
      <c r="AI116" s="133"/>
      <c r="AJ116" s="133"/>
      <c r="AK116" s="133"/>
      <c r="AL116" s="133"/>
      <c r="AM116" s="133"/>
      <c r="AN116" s="133"/>
      <c r="AO116" s="133"/>
      <c r="AP116" s="133"/>
      <c r="AQ116" s="133"/>
      <c r="AR116" s="133"/>
      <c r="AS116" s="133"/>
      <c r="AT116" s="133"/>
      <c r="AU116" s="133"/>
      <c r="AV116" s="133"/>
      <c r="AW116" s="133"/>
      <c r="AX116" s="133"/>
      <c r="AY116" s="135" t="s">
        <v>132</v>
      </c>
      <c r="AZ116" s="133"/>
      <c r="BA116" s="133"/>
      <c r="BB116" s="133"/>
      <c r="BC116" s="133"/>
      <c r="BD116" s="133"/>
      <c r="BE116" s="136">
        <f t="shared" si="0"/>
        <v>0</v>
      </c>
      <c r="BF116" s="136">
        <f t="shared" si="1"/>
        <v>0</v>
      </c>
      <c r="BG116" s="136">
        <f t="shared" si="2"/>
        <v>0</v>
      </c>
      <c r="BH116" s="136">
        <f t="shared" si="3"/>
        <v>0</v>
      </c>
      <c r="BI116" s="136">
        <f t="shared" si="4"/>
        <v>0</v>
      </c>
      <c r="BJ116" s="135" t="s">
        <v>99</v>
      </c>
      <c r="BK116" s="133"/>
      <c r="BL116" s="133"/>
      <c r="BM116" s="133"/>
    </row>
    <row r="117" spans="2:65" s="1" customFormat="1" ht="18" customHeight="1">
      <c r="B117" s="33"/>
      <c r="D117" s="89" t="s">
        <v>137</v>
      </c>
      <c r="J117" s="90">
        <f>ROUND(J30*T117,2)</f>
        <v>0</v>
      </c>
      <c r="L117" s="132"/>
      <c r="M117" s="133"/>
      <c r="N117" s="134" t="s">
        <v>44</v>
      </c>
      <c r="O117" s="133"/>
      <c r="P117" s="133"/>
      <c r="Q117" s="133"/>
      <c r="R117" s="133"/>
      <c r="S117" s="133"/>
      <c r="T117" s="133"/>
      <c r="U117" s="133"/>
      <c r="V117" s="133"/>
      <c r="W117" s="133"/>
      <c r="X117" s="133"/>
      <c r="Y117" s="133"/>
      <c r="Z117" s="133"/>
      <c r="AA117" s="133"/>
      <c r="AB117" s="133"/>
      <c r="AC117" s="133"/>
      <c r="AD117" s="133"/>
      <c r="AE117" s="133"/>
      <c r="AF117" s="133"/>
      <c r="AG117" s="133"/>
      <c r="AH117" s="133"/>
      <c r="AI117" s="133"/>
      <c r="AJ117" s="133"/>
      <c r="AK117" s="133"/>
      <c r="AL117" s="133"/>
      <c r="AM117" s="133"/>
      <c r="AN117" s="133"/>
      <c r="AO117" s="133"/>
      <c r="AP117" s="133"/>
      <c r="AQ117" s="133"/>
      <c r="AR117" s="133"/>
      <c r="AS117" s="133"/>
      <c r="AT117" s="133"/>
      <c r="AU117" s="133"/>
      <c r="AV117" s="133"/>
      <c r="AW117" s="133"/>
      <c r="AX117" s="133"/>
      <c r="AY117" s="135" t="s">
        <v>138</v>
      </c>
      <c r="AZ117" s="133"/>
      <c r="BA117" s="133"/>
      <c r="BB117" s="133"/>
      <c r="BC117" s="133"/>
      <c r="BD117" s="133"/>
      <c r="BE117" s="136">
        <f t="shared" si="0"/>
        <v>0</v>
      </c>
      <c r="BF117" s="136">
        <f t="shared" si="1"/>
        <v>0</v>
      </c>
      <c r="BG117" s="136">
        <f t="shared" si="2"/>
        <v>0</v>
      </c>
      <c r="BH117" s="136">
        <f t="shared" si="3"/>
        <v>0</v>
      </c>
      <c r="BI117" s="136">
        <f t="shared" si="4"/>
        <v>0</v>
      </c>
      <c r="BJ117" s="135" t="s">
        <v>99</v>
      </c>
      <c r="BK117" s="133"/>
      <c r="BL117" s="133"/>
      <c r="BM117" s="133"/>
    </row>
    <row r="118" spans="2:65" s="1" customFormat="1" ht="11.25">
      <c r="B118" s="33"/>
      <c r="L118" s="33"/>
    </row>
    <row r="119" spans="2:65" s="1" customFormat="1" ht="29.25" customHeight="1">
      <c r="B119" s="33"/>
      <c r="C119" s="98" t="s">
        <v>96</v>
      </c>
      <c r="D119" s="99"/>
      <c r="E119" s="99"/>
      <c r="F119" s="99"/>
      <c r="G119" s="99"/>
      <c r="H119" s="99"/>
      <c r="I119" s="99"/>
      <c r="J119" s="100">
        <f>ROUND(J96+J111,2)</f>
        <v>0</v>
      </c>
      <c r="K119" s="99"/>
      <c r="L119" s="33"/>
    </row>
    <row r="120" spans="2:65" s="1" customFormat="1" ht="6.95" customHeight="1"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33"/>
    </row>
    <row r="124" spans="2:65" s="1" customFormat="1" ht="6.95" customHeight="1">
      <c r="B124" s="50"/>
      <c r="C124" s="51"/>
      <c r="D124" s="51"/>
      <c r="E124" s="51"/>
      <c r="F124" s="51"/>
      <c r="G124" s="51"/>
      <c r="H124" s="51"/>
      <c r="I124" s="51"/>
      <c r="J124" s="51"/>
      <c r="K124" s="51"/>
      <c r="L124" s="33"/>
    </row>
    <row r="125" spans="2:65" s="1" customFormat="1" ht="24.95" customHeight="1">
      <c r="B125" s="33"/>
      <c r="C125" s="20" t="s">
        <v>139</v>
      </c>
      <c r="L125" s="33"/>
    </row>
    <row r="126" spans="2:65" s="1" customFormat="1" ht="6.95" customHeight="1">
      <c r="B126" s="33"/>
      <c r="L126" s="33"/>
    </row>
    <row r="127" spans="2:65" s="1" customFormat="1" ht="12" customHeight="1">
      <c r="B127" s="33"/>
      <c r="C127" s="26" t="s">
        <v>15</v>
      </c>
      <c r="L127" s="33"/>
    </row>
    <row r="128" spans="2:65" s="1" customFormat="1" ht="16.5" customHeight="1">
      <c r="B128" s="33"/>
      <c r="E128" s="270" t="str">
        <f>E7</f>
        <v>Depo Jurajov Dvor</v>
      </c>
      <c r="F128" s="271"/>
      <c r="G128" s="271"/>
      <c r="H128" s="271"/>
      <c r="L128" s="33"/>
    </row>
    <row r="129" spans="2:65" s="1" customFormat="1" ht="12" customHeight="1">
      <c r="B129" s="33"/>
      <c r="C129" s="26" t="s">
        <v>110</v>
      </c>
      <c r="L129" s="33"/>
    </row>
    <row r="130" spans="2:65" s="1" customFormat="1" ht="30" customHeight="1">
      <c r="B130" s="33"/>
      <c r="E130" s="223" t="str">
        <f>E9</f>
        <v>10 - Hala ľahká údržba trolejbusov - nove odvodnovacie žľaby</v>
      </c>
      <c r="F130" s="272"/>
      <c r="G130" s="272"/>
      <c r="H130" s="272"/>
      <c r="L130" s="33"/>
    </row>
    <row r="131" spans="2:65" s="1" customFormat="1" ht="6.95" customHeight="1">
      <c r="B131" s="33"/>
      <c r="L131" s="33"/>
    </row>
    <row r="132" spans="2:65" s="1" customFormat="1" ht="12" customHeight="1">
      <c r="B132" s="33"/>
      <c r="C132" s="26" t="s">
        <v>19</v>
      </c>
      <c r="F132" s="24" t="str">
        <f>F12</f>
        <v>Bratislava</v>
      </c>
      <c r="I132" s="26" t="s">
        <v>21</v>
      </c>
      <c r="J132" s="56" t="str">
        <f>IF(J12="","",J12)</f>
        <v>8. 3. 2024</v>
      </c>
      <c r="L132" s="33"/>
    </row>
    <row r="133" spans="2:65" s="1" customFormat="1" ht="6.95" customHeight="1">
      <c r="B133" s="33"/>
      <c r="L133" s="33"/>
    </row>
    <row r="134" spans="2:65" s="1" customFormat="1" ht="15.2" customHeight="1">
      <c r="B134" s="33"/>
      <c r="C134" s="26" t="s">
        <v>23</v>
      </c>
      <c r="F134" s="24" t="str">
        <f>E15</f>
        <v>Dopravný podnik Bratislava, akciová spoločnosť</v>
      </c>
      <c r="I134" s="26" t="s">
        <v>31</v>
      </c>
      <c r="J134" s="29" t="str">
        <f>E21</f>
        <v xml:space="preserve"> </v>
      </c>
      <c r="L134" s="33"/>
    </row>
    <row r="135" spans="2:65" s="1" customFormat="1" ht="15.2" customHeight="1">
      <c r="B135" s="33"/>
      <c r="C135" s="26" t="s">
        <v>29</v>
      </c>
      <c r="F135" s="24" t="str">
        <f>IF(E18="","",E18)</f>
        <v>Vyplň údaj</v>
      </c>
      <c r="I135" s="26" t="s">
        <v>34</v>
      </c>
      <c r="J135" s="29" t="str">
        <f>E24</f>
        <v xml:space="preserve"> </v>
      </c>
      <c r="L135" s="33"/>
    </row>
    <row r="136" spans="2:65" s="1" customFormat="1" ht="10.35" customHeight="1">
      <c r="B136" s="33"/>
      <c r="L136" s="33"/>
    </row>
    <row r="137" spans="2:65" s="10" customFormat="1" ht="29.25" customHeight="1">
      <c r="B137" s="137"/>
      <c r="C137" s="138" t="s">
        <v>140</v>
      </c>
      <c r="D137" s="139" t="s">
        <v>63</v>
      </c>
      <c r="E137" s="139" t="s">
        <v>59</v>
      </c>
      <c r="F137" s="139" t="s">
        <v>60</v>
      </c>
      <c r="G137" s="139" t="s">
        <v>141</v>
      </c>
      <c r="H137" s="139" t="s">
        <v>142</v>
      </c>
      <c r="I137" s="139" t="s">
        <v>143</v>
      </c>
      <c r="J137" s="140" t="s">
        <v>115</v>
      </c>
      <c r="K137" s="141" t="s">
        <v>144</v>
      </c>
      <c r="L137" s="137"/>
      <c r="M137" s="63" t="s">
        <v>1</v>
      </c>
      <c r="N137" s="64" t="s">
        <v>42</v>
      </c>
      <c r="O137" s="64" t="s">
        <v>145</v>
      </c>
      <c r="P137" s="64" t="s">
        <v>146</v>
      </c>
      <c r="Q137" s="64" t="s">
        <v>147</v>
      </c>
      <c r="R137" s="64" t="s">
        <v>148</v>
      </c>
      <c r="S137" s="64" t="s">
        <v>149</v>
      </c>
      <c r="T137" s="65" t="s">
        <v>150</v>
      </c>
    </row>
    <row r="138" spans="2:65" s="1" customFormat="1" ht="22.9" customHeight="1">
      <c r="B138" s="33"/>
      <c r="C138" s="68" t="s">
        <v>112</v>
      </c>
      <c r="J138" s="142">
        <f>BK138</f>
        <v>0</v>
      </c>
      <c r="L138" s="33"/>
      <c r="M138" s="66"/>
      <c r="N138" s="57"/>
      <c r="O138" s="57"/>
      <c r="P138" s="143">
        <f>P139+P200+P208+P212+P218</f>
        <v>0</v>
      </c>
      <c r="Q138" s="57"/>
      <c r="R138" s="143">
        <f>R139+R200+R208+R212+R218</f>
        <v>34.744660186750004</v>
      </c>
      <c r="S138" s="57"/>
      <c r="T138" s="144">
        <f>T139+T200+T208+T212+T218</f>
        <v>9.8874999999999993</v>
      </c>
      <c r="AT138" s="16" t="s">
        <v>77</v>
      </c>
      <c r="AU138" s="16" t="s">
        <v>117</v>
      </c>
      <c r="BK138" s="145">
        <f>BK139+BK200+BK208+BK212+BK218</f>
        <v>0</v>
      </c>
    </row>
    <row r="139" spans="2:65" s="11" customFormat="1" ht="25.9" customHeight="1">
      <c r="B139" s="146"/>
      <c r="D139" s="147" t="s">
        <v>77</v>
      </c>
      <c r="E139" s="148" t="s">
        <v>151</v>
      </c>
      <c r="F139" s="148" t="s">
        <v>152</v>
      </c>
      <c r="I139" s="149"/>
      <c r="J139" s="129">
        <f>BK139</f>
        <v>0</v>
      </c>
      <c r="L139" s="146"/>
      <c r="M139" s="150"/>
      <c r="P139" s="151">
        <f>P140+P146+P150+P154+P161+P198</f>
        <v>0</v>
      </c>
      <c r="R139" s="151">
        <f>R140+R146+R150+R154+R161+R198</f>
        <v>34.428660186750001</v>
      </c>
      <c r="T139" s="152">
        <f>T140+T146+T150+T154+T161+T198</f>
        <v>9.8874999999999993</v>
      </c>
      <c r="AR139" s="147" t="s">
        <v>86</v>
      </c>
      <c r="AT139" s="153" t="s">
        <v>77</v>
      </c>
      <c r="AU139" s="153" t="s">
        <v>78</v>
      </c>
      <c r="AY139" s="147" t="s">
        <v>153</v>
      </c>
      <c r="BK139" s="154">
        <f>BK140+BK146+BK150+BK154+BK161+BK198</f>
        <v>0</v>
      </c>
    </row>
    <row r="140" spans="2:65" s="11" customFormat="1" ht="22.9" customHeight="1">
      <c r="B140" s="146"/>
      <c r="D140" s="147" t="s">
        <v>77</v>
      </c>
      <c r="E140" s="155" t="s">
        <v>86</v>
      </c>
      <c r="F140" s="155" t="s">
        <v>154</v>
      </c>
      <c r="I140" s="149"/>
      <c r="J140" s="156">
        <f>BK140</f>
        <v>0</v>
      </c>
      <c r="L140" s="146"/>
      <c r="M140" s="150"/>
      <c r="P140" s="151">
        <f>SUM(P141:P145)</f>
        <v>0</v>
      </c>
      <c r="R140" s="151">
        <f>SUM(R141:R145)</f>
        <v>0</v>
      </c>
      <c r="T140" s="152">
        <f>SUM(T141:T145)</f>
        <v>9.8874999999999993</v>
      </c>
      <c r="AR140" s="147" t="s">
        <v>86</v>
      </c>
      <c r="AT140" s="153" t="s">
        <v>77</v>
      </c>
      <c r="AU140" s="153" t="s">
        <v>86</v>
      </c>
      <c r="AY140" s="147" t="s">
        <v>153</v>
      </c>
      <c r="BK140" s="154">
        <f>SUM(BK141:BK145)</f>
        <v>0</v>
      </c>
    </row>
    <row r="141" spans="2:65" s="1" customFormat="1" ht="49.15" customHeight="1">
      <c r="B141" s="33"/>
      <c r="C141" s="157" t="s">
        <v>86</v>
      </c>
      <c r="D141" s="157" t="s">
        <v>155</v>
      </c>
      <c r="E141" s="158" t="s">
        <v>156</v>
      </c>
      <c r="F141" s="159" t="s">
        <v>157</v>
      </c>
      <c r="G141" s="160" t="s">
        <v>158</v>
      </c>
      <c r="H141" s="161">
        <v>19.774999999999999</v>
      </c>
      <c r="I141" s="162"/>
      <c r="J141" s="163">
        <f>ROUND(I141*H141,2)</f>
        <v>0</v>
      </c>
      <c r="K141" s="164"/>
      <c r="L141" s="33"/>
      <c r="M141" s="165" t="s">
        <v>1</v>
      </c>
      <c r="N141" s="131" t="s">
        <v>44</v>
      </c>
      <c r="P141" s="166">
        <f>O141*H141</f>
        <v>0</v>
      </c>
      <c r="Q141" s="166">
        <v>0</v>
      </c>
      <c r="R141" s="166">
        <f>Q141*H141</f>
        <v>0</v>
      </c>
      <c r="S141" s="166">
        <v>0.5</v>
      </c>
      <c r="T141" s="167">
        <f>S141*H141</f>
        <v>9.8874999999999993</v>
      </c>
      <c r="AR141" s="168" t="s">
        <v>159</v>
      </c>
      <c r="AT141" s="168" t="s">
        <v>155</v>
      </c>
      <c r="AU141" s="168" t="s">
        <v>99</v>
      </c>
      <c r="AY141" s="16" t="s">
        <v>153</v>
      </c>
      <c r="BE141" s="94">
        <f>IF(N141="základná",J141,0)</f>
        <v>0</v>
      </c>
      <c r="BF141" s="94">
        <f>IF(N141="znížená",J141,0)</f>
        <v>0</v>
      </c>
      <c r="BG141" s="94">
        <f>IF(N141="zákl. prenesená",J141,0)</f>
        <v>0</v>
      </c>
      <c r="BH141" s="94">
        <f>IF(N141="zníž. prenesená",J141,0)</f>
        <v>0</v>
      </c>
      <c r="BI141" s="94">
        <f>IF(N141="nulová",J141,0)</f>
        <v>0</v>
      </c>
      <c r="BJ141" s="16" t="s">
        <v>99</v>
      </c>
      <c r="BK141" s="94">
        <f>ROUND(I141*H141,2)</f>
        <v>0</v>
      </c>
      <c r="BL141" s="16" t="s">
        <v>159</v>
      </c>
      <c r="BM141" s="168" t="s">
        <v>160</v>
      </c>
    </row>
    <row r="142" spans="2:65" s="12" customFormat="1" ht="11.25">
      <c r="B142" s="169"/>
      <c r="D142" s="170" t="s">
        <v>161</v>
      </c>
      <c r="E142" s="171" t="s">
        <v>1</v>
      </c>
      <c r="F142" s="172" t="s">
        <v>162</v>
      </c>
      <c r="H142" s="173">
        <v>4.9000000000000004</v>
      </c>
      <c r="I142" s="174"/>
      <c r="L142" s="169"/>
      <c r="M142" s="175"/>
      <c r="T142" s="176"/>
      <c r="AT142" s="171" t="s">
        <v>161</v>
      </c>
      <c r="AU142" s="171" t="s">
        <v>99</v>
      </c>
      <c r="AV142" s="12" t="s">
        <v>99</v>
      </c>
      <c r="AW142" s="12" t="s">
        <v>33</v>
      </c>
      <c r="AX142" s="12" t="s">
        <v>78</v>
      </c>
      <c r="AY142" s="171" t="s">
        <v>153</v>
      </c>
    </row>
    <row r="143" spans="2:65" s="12" customFormat="1" ht="22.5">
      <c r="B143" s="169"/>
      <c r="D143" s="170" t="s">
        <v>161</v>
      </c>
      <c r="E143" s="171" t="s">
        <v>1</v>
      </c>
      <c r="F143" s="172" t="s">
        <v>163</v>
      </c>
      <c r="H143" s="173">
        <v>1.575</v>
      </c>
      <c r="I143" s="174"/>
      <c r="L143" s="169"/>
      <c r="M143" s="175"/>
      <c r="T143" s="176"/>
      <c r="AT143" s="171" t="s">
        <v>161</v>
      </c>
      <c r="AU143" s="171" t="s">
        <v>99</v>
      </c>
      <c r="AV143" s="12" t="s">
        <v>99</v>
      </c>
      <c r="AW143" s="12" t="s">
        <v>33</v>
      </c>
      <c r="AX143" s="12" t="s">
        <v>78</v>
      </c>
      <c r="AY143" s="171" t="s">
        <v>153</v>
      </c>
    </row>
    <row r="144" spans="2:65" s="12" customFormat="1" ht="11.25">
      <c r="B144" s="169"/>
      <c r="D144" s="170" t="s">
        <v>161</v>
      </c>
      <c r="E144" s="171" t="s">
        <v>1</v>
      </c>
      <c r="F144" s="172" t="s">
        <v>164</v>
      </c>
      <c r="H144" s="173">
        <v>13.3</v>
      </c>
      <c r="I144" s="174"/>
      <c r="L144" s="169"/>
      <c r="M144" s="175"/>
      <c r="T144" s="176"/>
      <c r="AT144" s="171" t="s">
        <v>161</v>
      </c>
      <c r="AU144" s="171" t="s">
        <v>99</v>
      </c>
      <c r="AV144" s="12" t="s">
        <v>99</v>
      </c>
      <c r="AW144" s="12" t="s">
        <v>33</v>
      </c>
      <c r="AX144" s="12" t="s">
        <v>78</v>
      </c>
      <c r="AY144" s="171" t="s">
        <v>153</v>
      </c>
    </row>
    <row r="145" spans="2:65" s="13" customFormat="1" ht="11.25">
      <c r="B145" s="177"/>
      <c r="D145" s="170" t="s">
        <v>161</v>
      </c>
      <c r="E145" s="178" t="s">
        <v>1</v>
      </c>
      <c r="F145" s="179" t="s">
        <v>165</v>
      </c>
      <c r="H145" s="180">
        <v>19.774999999999999</v>
      </c>
      <c r="I145" s="181"/>
      <c r="L145" s="177"/>
      <c r="M145" s="182"/>
      <c r="T145" s="183"/>
      <c r="AT145" s="178" t="s">
        <v>161</v>
      </c>
      <c r="AU145" s="178" t="s">
        <v>99</v>
      </c>
      <c r="AV145" s="13" t="s">
        <v>159</v>
      </c>
      <c r="AW145" s="13" t="s">
        <v>33</v>
      </c>
      <c r="AX145" s="13" t="s">
        <v>86</v>
      </c>
      <c r="AY145" s="178" t="s">
        <v>153</v>
      </c>
    </row>
    <row r="146" spans="2:65" s="11" customFormat="1" ht="22.9" customHeight="1">
      <c r="B146" s="146"/>
      <c r="D146" s="147" t="s">
        <v>77</v>
      </c>
      <c r="E146" s="155" t="s">
        <v>99</v>
      </c>
      <c r="F146" s="155" t="s">
        <v>166</v>
      </c>
      <c r="I146" s="149"/>
      <c r="J146" s="156">
        <f>BK146</f>
        <v>0</v>
      </c>
      <c r="L146" s="146"/>
      <c r="M146" s="150"/>
      <c r="P146" s="151">
        <f>SUM(P147:P149)</f>
        <v>0</v>
      </c>
      <c r="R146" s="151">
        <f>SUM(R147:R149)</f>
        <v>0</v>
      </c>
      <c r="T146" s="152">
        <f>SUM(T147:T149)</f>
        <v>0</v>
      </c>
      <c r="AR146" s="147" t="s">
        <v>86</v>
      </c>
      <c r="AT146" s="153" t="s">
        <v>77</v>
      </c>
      <c r="AU146" s="153" t="s">
        <v>86</v>
      </c>
      <c r="AY146" s="147" t="s">
        <v>153</v>
      </c>
      <c r="BK146" s="154">
        <f>SUM(BK147:BK149)</f>
        <v>0</v>
      </c>
    </row>
    <row r="147" spans="2:65" s="1" customFormat="1" ht="24.2" customHeight="1">
      <c r="B147" s="33"/>
      <c r="C147" s="157" t="s">
        <v>99</v>
      </c>
      <c r="D147" s="157" t="s">
        <v>155</v>
      </c>
      <c r="E147" s="158" t="s">
        <v>167</v>
      </c>
      <c r="F147" s="159" t="s">
        <v>168</v>
      </c>
      <c r="G147" s="160" t="s">
        <v>169</v>
      </c>
      <c r="H147" s="161">
        <v>59.325000000000003</v>
      </c>
      <c r="I147" s="162"/>
      <c r="J147" s="163">
        <f>ROUND(I147*H147,2)</f>
        <v>0</v>
      </c>
      <c r="K147" s="164"/>
      <c r="L147" s="33"/>
      <c r="M147" s="165" t="s">
        <v>1</v>
      </c>
      <c r="N147" s="131" t="s">
        <v>44</v>
      </c>
      <c r="P147" s="166">
        <f>O147*H147</f>
        <v>0</v>
      </c>
      <c r="Q147" s="166">
        <v>0</v>
      </c>
      <c r="R147" s="166">
        <f>Q147*H147</f>
        <v>0</v>
      </c>
      <c r="S147" s="166">
        <v>0</v>
      </c>
      <c r="T147" s="167">
        <f>S147*H147</f>
        <v>0</v>
      </c>
      <c r="AR147" s="168" t="s">
        <v>159</v>
      </c>
      <c r="AT147" s="168" t="s">
        <v>155</v>
      </c>
      <c r="AU147" s="168" t="s">
        <v>99</v>
      </c>
      <c r="AY147" s="16" t="s">
        <v>153</v>
      </c>
      <c r="BE147" s="94">
        <f>IF(N147="základná",J147,0)</f>
        <v>0</v>
      </c>
      <c r="BF147" s="94">
        <f>IF(N147="znížená",J147,0)</f>
        <v>0</v>
      </c>
      <c r="BG147" s="94">
        <f>IF(N147="zákl. prenesená",J147,0)</f>
        <v>0</v>
      </c>
      <c r="BH147" s="94">
        <f>IF(N147="zníž. prenesená",J147,0)</f>
        <v>0</v>
      </c>
      <c r="BI147" s="94">
        <f>IF(N147="nulová",J147,0)</f>
        <v>0</v>
      </c>
      <c r="BJ147" s="16" t="s">
        <v>99</v>
      </c>
      <c r="BK147" s="94">
        <f>ROUND(I147*H147,2)</f>
        <v>0</v>
      </c>
      <c r="BL147" s="16" t="s">
        <v>159</v>
      </c>
      <c r="BM147" s="168" t="s">
        <v>170</v>
      </c>
    </row>
    <row r="148" spans="2:65" s="12" customFormat="1" ht="11.25">
      <c r="B148" s="169"/>
      <c r="D148" s="170" t="s">
        <v>161</v>
      </c>
      <c r="E148" s="171" t="s">
        <v>1</v>
      </c>
      <c r="F148" s="172" t="s">
        <v>106</v>
      </c>
      <c r="H148" s="173">
        <v>59.325000000000003</v>
      </c>
      <c r="I148" s="174"/>
      <c r="L148" s="169"/>
      <c r="M148" s="175"/>
      <c r="T148" s="176"/>
      <c r="AT148" s="171" t="s">
        <v>161</v>
      </c>
      <c r="AU148" s="171" t="s">
        <v>99</v>
      </c>
      <c r="AV148" s="12" t="s">
        <v>99</v>
      </c>
      <c r="AW148" s="12" t="s">
        <v>33</v>
      </c>
      <c r="AX148" s="12" t="s">
        <v>78</v>
      </c>
      <c r="AY148" s="171" t="s">
        <v>153</v>
      </c>
    </row>
    <row r="149" spans="2:65" s="13" customFormat="1" ht="11.25">
      <c r="B149" s="177"/>
      <c r="D149" s="170" t="s">
        <v>161</v>
      </c>
      <c r="E149" s="178" t="s">
        <v>1</v>
      </c>
      <c r="F149" s="179" t="s">
        <v>165</v>
      </c>
      <c r="H149" s="180">
        <v>59.325000000000003</v>
      </c>
      <c r="I149" s="181"/>
      <c r="L149" s="177"/>
      <c r="M149" s="182"/>
      <c r="T149" s="183"/>
      <c r="AT149" s="178" t="s">
        <v>161</v>
      </c>
      <c r="AU149" s="178" t="s">
        <v>99</v>
      </c>
      <c r="AV149" s="13" t="s">
        <v>159</v>
      </c>
      <c r="AW149" s="13" t="s">
        <v>33</v>
      </c>
      <c r="AX149" s="13" t="s">
        <v>86</v>
      </c>
      <c r="AY149" s="178" t="s">
        <v>153</v>
      </c>
    </row>
    <row r="150" spans="2:65" s="11" customFormat="1" ht="22.9" customHeight="1">
      <c r="B150" s="146"/>
      <c r="D150" s="147" t="s">
        <v>77</v>
      </c>
      <c r="E150" s="155" t="s">
        <v>171</v>
      </c>
      <c r="F150" s="155" t="s">
        <v>172</v>
      </c>
      <c r="I150" s="149"/>
      <c r="J150" s="156">
        <f>BK150</f>
        <v>0</v>
      </c>
      <c r="L150" s="146"/>
      <c r="M150" s="150"/>
      <c r="P150" s="151">
        <f>SUM(P151:P153)</f>
        <v>0</v>
      </c>
      <c r="R150" s="151">
        <f>SUM(R151:R153)</f>
        <v>10.485026419999999</v>
      </c>
      <c r="T150" s="152">
        <f>SUM(T151:T153)</f>
        <v>0</v>
      </c>
      <c r="AR150" s="147" t="s">
        <v>86</v>
      </c>
      <c r="AT150" s="153" t="s">
        <v>77</v>
      </c>
      <c r="AU150" s="153" t="s">
        <v>86</v>
      </c>
      <c r="AY150" s="147" t="s">
        <v>153</v>
      </c>
      <c r="BK150" s="154">
        <f>SUM(BK151:BK153)</f>
        <v>0</v>
      </c>
    </row>
    <row r="151" spans="2:65" s="1" customFormat="1" ht="33" customHeight="1">
      <c r="B151" s="33"/>
      <c r="C151" s="157" t="s">
        <v>173</v>
      </c>
      <c r="D151" s="157" t="s">
        <v>155</v>
      </c>
      <c r="E151" s="158" t="s">
        <v>174</v>
      </c>
      <c r="F151" s="159" t="s">
        <v>175</v>
      </c>
      <c r="G151" s="160" t="s">
        <v>158</v>
      </c>
      <c r="H151" s="161">
        <v>25.533999999999999</v>
      </c>
      <c r="I151" s="162"/>
      <c r="J151" s="163">
        <f>ROUND(I151*H151,2)</f>
        <v>0</v>
      </c>
      <c r="K151" s="164"/>
      <c r="L151" s="33"/>
      <c r="M151" s="165" t="s">
        <v>1</v>
      </c>
      <c r="N151" s="131" t="s">
        <v>44</v>
      </c>
      <c r="P151" s="166">
        <f>O151*H151</f>
        <v>0</v>
      </c>
      <c r="Q151" s="166">
        <v>0.41063</v>
      </c>
      <c r="R151" s="166">
        <f>Q151*H151</f>
        <v>10.485026419999999</v>
      </c>
      <c r="S151" s="166">
        <v>0</v>
      </c>
      <c r="T151" s="167">
        <f>S151*H151</f>
        <v>0</v>
      </c>
      <c r="AR151" s="168" t="s">
        <v>159</v>
      </c>
      <c r="AT151" s="168" t="s">
        <v>155</v>
      </c>
      <c r="AU151" s="168" t="s">
        <v>99</v>
      </c>
      <c r="AY151" s="16" t="s">
        <v>153</v>
      </c>
      <c r="BE151" s="94">
        <f>IF(N151="základná",J151,0)</f>
        <v>0</v>
      </c>
      <c r="BF151" s="94">
        <f>IF(N151="znížená",J151,0)</f>
        <v>0</v>
      </c>
      <c r="BG151" s="94">
        <f>IF(N151="zákl. prenesená",J151,0)</f>
        <v>0</v>
      </c>
      <c r="BH151" s="94">
        <f>IF(N151="zníž. prenesená",J151,0)</f>
        <v>0</v>
      </c>
      <c r="BI151" s="94">
        <f>IF(N151="nulová",J151,0)</f>
        <v>0</v>
      </c>
      <c r="BJ151" s="16" t="s">
        <v>99</v>
      </c>
      <c r="BK151" s="94">
        <f>ROUND(I151*H151,2)</f>
        <v>0</v>
      </c>
      <c r="BL151" s="16" t="s">
        <v>159</v>
      </c>
      <c r="BM151" s="168" t="s">
        <v>176</v>
      </c>
    </row>
    <row r="152" spans="2:65" s="12" customFormat="1" ht="11.25">
      <c r="B152" s="169"/>
      <c r="D152" s="170" t="s">
        <v>161</v>
      </c>
      <c r="E152" s="171" t="s">
        <v>1</v>
      </c>
      <c r="F152" s="172" t="s">
        <v>177</v>
      </c>
      <c r="H152" s="173">
        <v>25.533999999999999</v>
      </c>
      <c r="I152" s="174"/>
      <c r="L152" s="169"/>
      <c r="M152" s="175"/>
      <c r="T152" s="176"/>
      <c r="AT152" s="171" t="s">
        <v>161</v>
      </c>
      <c r="AU152" s="171" t="s">
        <v>99</v>
      </c>
      <c r="AV152" s="12" t="s">
        <v>99</v>
      </c>
      <c r="AW152" s="12" t="s">
        <v>33</v>
      </c>
      <c r="AX152" s="12" t="s">
        <v>78</v>
      </c>
      <c r="AY152" s="171" t="s">
        <v>153</v>
      </c>
    </row>
    <row r="153" spans="2:65" s="13" customFormat="1" ht="11.25">
      <c r="B153" s="177"/>
      <c r="D153" s="170" t="s">
        <v>161</v>
      </c>
      <c r="E153" s="178" t="s">
        <v>1</v>
      </c>
      <c r="F153" s="179" t="s">
        <v>165</v>
      </c>
      <c r="H153" s="180">
        <v>25.533999999999999</v>
      </c>
      <c r="I153" s="181"/>
      <c r="L153" s="177"/>
      <c r="M153" s="182"/>
      <c r="T153" s="183"/>
      <c r="AT153" s="178" t="s">
        <v>161</v>
      </c>
      <c r="AU153" s="178" t="s">
        <v>99</v>
      </c>
      <c r="AV153" s="13" t="s">
        <v>159</v>
      </c>
      <c r="AW153" s="13" t="s">
        <v>33</v>
      </c>
      <c r="AX153" s="13" t="s">
        <v>86</v>
      </c>
      <c r="AY153" s="178" t="s">
        <v>153</v>
      </c>
    </row>
    <row r="154" spans="2:65" s="11" customFormat="1" ht="22.9" customHeight="1">
      <c r="B154" s="146"/>
      <c r="D154" s="147" t="s">
        <v>77</v>
      </c>
      <c r="E154" s="155" t="s">
        <v>178</v>
      </c>
      <c r="F154" s="155" t="s">
        <v>179</v>
      </c>
      <c r="I154" s="149"/>
      <c r="J154" s="156">
        <f>BK154</f>
        <v>0</v>
      </c>
      <c r="L154" s="146"/>
      <c r="M154" s="150"/>
      <c r="P154" s="151">
        <f>SUM(P155:P160)</f>
        <v>0</v>
      </c>
      <c r="R154" s="151">
        <f>SUM(R155:R160)</f>
        <v>2.9837450000000001E-2</v>
      </c>
      <c r="T154" s="152">
        <f>SUM(T155:T160)</f>
        <v>0</v>
      </c>
      <c r="AR154" s="147" t="s">
        <v>86</v>
      </c>
      <c r="AT154" s="153" t="s">
        <v>77</v>
      </c>
      <c r="AU154" s="153" t="s">
        <v>86</v>
      </c>
      <c r="AY154" s="147" t="s">
        <v>153</v>
      </c>
      <c r="BK154" s="154">
        <f>SUM(BK155:BK160)</f>
        <v>0</v>
      </c>
    </row>
    <row r="155" spans="2:65" s="1" customFormat="1" ht="33" customHeight="1">
      <c r="B155" s="33"/>
      <c r="C155" s="157" t="s">
        <v>159</v>
      </c>
      <c r="D155" s="157" t="s">
        <v>155</v>
      </c>
      <c r="E155" s="158" t="s">
        <v>180</v>
      </c>
      <c r="F155" s="159" t="s">
        <v>181</v>
      </c>
      <c r="G155" s="160" t="s">
        <v>158</v>
      </c>
      <c r="H155" s="161">
        <v>46.914999999999999</v>
      </c>
      <c r="I155" s="162"/>
      <c r="J155" s="163">
        <f>ROUND(I155*H155,2)</f>
        <v>0</v>
      </c>
      <c r="K155" s="164"/>
      <c r="L155" s="33"/>
      <c r="M155" s="165" t="s">
        <v>1</v>
      </c>
      <c r="N155" s="131" t="s">
        <v>44</v>
      </c>
      <c r="P155" s="166">
        <f>O155*H155</f>
        <v>0</v>
      </c>
      <c r="Q155" s="166">
        <v>4.2999999999999999E-4</v>
      </c>
      <c r="R155" s="166">
        <f>Q155*H155</f>
        <v>2.0173449999999999E-2</v>
      </c>
      <c r="S155" s="166">
        <v>0</v>
      </c>
      <c r="T155" s="167">
        <f>S155*H155</f>
        <v>0</v>
      </c>
      <c r="AR155" s="168" t="s">
        <v>159</v>
      </c>
      <c r="AT155" s="168" t="s">
        <v>155</v>
      </c>
      <c r="AU155" s="168" t="s">
        <v>99</v>
      </c>
      <c r="AY155" s="16" t="s">
        <v>153</v>
      </c>
      <c r="BE155" s="94">
        <f>IF(N155="základná",J155,0)</f>
        <v>0</v>
      </c>
      <c r="BF155" s="94">
        <f>IF(N155="znížená",J155,0)</f>
        <v>0</v>
      </c>
      <c r="BG155" s="94">
        <f>IF(N155="zákl. prenesená",J155,0)</f>
        <v>0</v>
      </c>
      <c r="BH155" s="94">
        <f>IF(N155="zníž. prenesená",J155,0)</f>
        <v>0</v>
      </c>
      <c r="BI155" s="94">
        <f>IF(N155="nulová",J155,0)</f>
        <v>0</v>
      </c>
      <c r="BJ155" s="16" t="s">
        <v>99</v>
      </c>
      <c r="BK155" s="94">
        <f>ROUND(I155*H155,2)</f>
        <v>0</v>
      </c>
      <c r="BL155" s="16" t="s">
        <v>159</v>
      </c>
      <c r="BM155" s="168" t="s">
        <v>182</v>
      </c>
    </row>
    <row r="156" spans="2:65" s="12" customFormat="1" ht="11.25">
      <c r="B156" s="169"/>
      <c r="D156" s="170" t="s">
        <v>161</v>
      </c>
      <c r="E156" s="171" t="s">
        <v>1</v>
      </c>
      <c r="F156" s="172" t="s">
        <v>108</v>
      </c>
      <c r="H156" s="173">
        <v>46.914999999999999</v>
      </c>
      <c r="I156" s="174"/>
      <c r="L156" s="169"/>
      <c r="M156" s="175"/>
      <c r="T156" s="176"/>
      <c r="AT156" s="171" t="s">
        <v>161</v>
      </c>
      <c r="AU156" s="171" t="s">
        <v>99</v>
      </c>
      <c r="AV156" s="12" t="s">
        <v>99</v>
      </c>
      <c r="AW156" s="12" t="s">
        <v>33</v>
      </c>
      <c r="AX156" s="12" t="s">
        <v>86</v>
      </c>
      <c r="AY156" s="171" t="s">
        <v>153</v>
      </c>
    </row>
    <row r="157" spans="2:65" s="1" customFormat="1" ht="37.9" customHeight="1">
      <c r="B157" s="33"/>
      <c r="C157" s="157" t="s">
        <v>171</v>
      </c>
      <c r="D157" s="157" t="s">
        <v>155</v>
      </c>
      <c r="E157" s="158" t="s">
        <v>183</v>
      </c>
      <c r="F157" s="159" t="s">
        <v>184</v>
      </c>
      <c r="G157" s="160" t="s">
        <v>158</v>
      </c>
      <c r="H157" s="161">
        <v>46.914999999999999</v>
      </c>
      <c r="I157" s="162"/>
      <c r="J157" s="163">
        <f>ROUND(I157*H157,2)</f>
        <v>0</v>
      </c>
      <c r="K157" s="164"/>
      <c r="L157" s="33"/>
      <c r="M157" s="165" t="s">
        <v>1</v>
      </c>
      <c r="N157" s="131" t="s">
        <v>44</v>
      </c>
      <c r="P157" s="166">
        <f>O157*H157</f>
        <v>0</v>
      </c>
      <c r="Q157" s="166">
        <v>0</v>
      </c>
      <c r="R157" s="166">
        <f>Q157*H157</f>
        <v>0</v>
      </c>
      <c r="S157" s="166">
        <v>0</v>
      </c>
      <c r="T157" s="167">
        <f>S157*H157</f>
        <v>0</v>
      </c>
      <c r="AR157" s="168" t="s">
        <v>159</v>
      </c>
      <c r="AT157" s="168" t="s">
        <v>155</v>
      </c>
      <c r="AU157" s="168" t="s">
        <v>99</v>
      </c>
      <c r="AY157" s="16" t="s">
        <v>153</v>
      </c>
      <c r="BE157" s="94">
        <f>IF(N157="základná",J157,0)</f>
        <v>0</v>
      </c>
      <c r="BF157" s="94">
        <f>IF(N157="znížená",J157,0)</f>
        <v>0</v>
      </c>
      <c r="BG157" s="94">
        <f>IF(N157="zákl. prenesená",J157,0)</f>
        <v>0</v>
      </c>
      <c r="BH157" s="94">
        <f>IF(N157="zníž. prenesená",J157,0)</f>
        <v>0</v>
      </c>
      <c r="BI157" s="94">
        <f>IF(N157="nulová",J157,0)</f>
        <v>0</v>
      </c>
      <c r="BJ157" s="16" t="s">
        <v>99</v>
      </c>
      <c r="BK157" s="94">
        <f>ROUND(I157*H157,2)</f>
        <v>0</v>
      </c>
      <c r="BL157" s="16" t="s">
        <v>159</v>
      </c>
      <c r="BM157" s="168" t="s">
        <v>185</v>
      </c>
    </row>
    <row r="158" spans="2:65" s="12" customFormat="1" ht="11.25">
      <c r="B158" s="169"/>
      <c r="D158" s="170" t="s">
        <v>161</v>
      </c>
      <c r="E158" s="171" t="s">
        <v>1</v>
      </c>
      <c r="F158" s="172" t="s">
        <v>186</v>
      </c>
      <c r="H158" s="173">
        <v>46.914999999999999</v>
      </c>
      <c r="I158" s="174"/>
      <c r="L158" s="169"/>
      <c r="M158" s="175"/>
      <c r="T158" s="176"/>
      <c r="AT158" s="171" t="s">
        <v>161</v>
      </c>
      <c r="AU158" s="171" t="s">
        <v>99</v>
      </c>
      <c r="AV158" s="12" t="s">
        <v>99</v>
      </c>
      <c r="AW158" s="12" t="s">
        <v>33</v>
      </c>
      <c r="AX158" s="12" t="s">
        <v>78</v>
      </c>
      <c r="AY158" s="171" t="s">
        <v>153</v>
      </c>
    </row>
    <row r="159" spans="2:65" s="13" customFormat="1" ht="11.25">
      <c r="B159" s="177"/>
      <c r="D159" s="170" t="s">
        <v>161</v>
      </c>
      <c r="E159" s="178" t="s">
        <v>108</v>
      </c>
      <c r="F159" s="179" t="s">
        <v>165</v>
      </c>
      <c r="H159" s="180">
        <v>46.914999999999999</v>
      </c>
      <c r="I159" s="181"/>
      <c r="L159" s="177"/>
      <c r="M159" s="182"/>
      <c r="T159" s="183"/>
      <c r="AT159" s="178" t="s">
        <v>161</v>
      </c>
      <c r="AU159" s="178" t="s">
        <v>99</v>
      </c>
      <c r="AV159" s="13" t="s">
        <v>159</v>
      </c>
      <c r="AW159" s="13" t="s">
        <v>33</v>
      </c>
      <c r="AX159" s="13" t="s">
        <v>86</v>
      </c>
      <c r="AY159" s="178" t="s">
        <v>153</v>
      </c>
    </row>
    <row r="160" spans="2:65" s="1" customFormat="1" ht="24.2" customHeight="1">
      <c r="B160" s="33"/>
      <c r="C160" s="184" t="s">
        <v>178</v>
      </c>
      <c r="D160" s="184" t="s">
        <v>187</v>
      </c>
      <c r="E160" s="185" t="s">
        <v>188</v>
      </c>
      <c r="F160" s="186" t="s">
        <v>189</v>
      </c>
      <c r="G160" s="187" t="s">
        <v>190</v>
      </c>
      <c r="H160" s="188">
        <v>9.6639999999999997</v>
      </c>
      <c r="I160" s="189"/>
      <c r="J160" s="190">
        <f>ROUND(I160*H160,2)</f>
        <v>0</v>
      </c>
      <c r="K160" s="191"/>
      <c r="L160" s="192"/>
      <c r="M160" s="193" t="s">
        <v>1</v>
      </c>
      <c r="N160" s="194" t="s">
        <v>44</v>
      </c>
      <c r="P160" s="166">
        <f>O160*H160</f>
        <v>0</v>
      </c>
      <c r="Q160" s="166">
        <v>1E-3</v>
      </c>
      <c r="R160" s="166">
        <f>Q160*H160</f>
        <v>9.6640000000000007E-3</v>
      </c>
      <c r="S160" s="166">
        <v>0</v>
      </c>
      <c r="T160" s="167">
        <f>S160*H160</f>
        <v>0</v>
      </c>
      <c r="AR160" s="168" t="s">
        <v>191</v>
      </c>
      <c r="AT160" s="168" t="s">
        <v>187</v>
      </c>
      <c r="AU160" s="168" t="s">
        <v>99</v>
      </c>
      <c r="AY160" s="16" t="s">
        <v>153</v>
      </c>
      <c r="BE160" s="94">
        <f>IF(N160="základná",J160,0)</f>
        <v>0</v>
      </c>
      <c r="BF160" s="94">
        <f>IF(N160="znížená",J160,0)</f>
        <v>0</v>
      </c>
      <c r="BG160" s="94">
        <f>IF(N160="zákl. prenesená",J160,0)</f>
        <v>0</v>
      </c>
      <c r="BH160" s="94">
        <f>IF(N160="zníž. prenesená",J160,0)</f>
        <v>0</v>
      </c>
      <c r="BI160" s="94">
        <f>IF(N160="nulová",J160,0)</f>
        <v>0</v>
      </c>
      <c r="BJ160" s="16" t="s">
        <v>99</v>
      </c>
      <c r="BK160" s="94">
        <f>ROUND(I160*H160,2)</f>
        <v>0</v>
      </c>
      <c r="BL160" s="16" t="s">
        <v>159</v>
      </c>
      <c r="BM160" s="168" t="s">
        <v>192</v>
      </c>
    </row>
    <row r="161" spans="2:65" s="11" customFormat="1" ht="22.9" customHeight="1">
      <c r="B161" s="146"/>
      <c r="D161" s="147" t="s">
        <v>77</v>
      </c>
      <c r="E161" s="155" t="s">
        <v>193</v>
      </c>
      <c r="F161" s="155" t="s">
        <v>194</v>
      </c>
      <c r="I161" s="149"/>
      <c r="J161" s="156">
        <f>BK161</f>
        <v>0</v>
      </c>
      <c r="L161" s="146"/>
      <c r="M161" s="150"/>
      <c r="P161" s="151">
        <f>SUM(P162:P197)</f>
        <v>0</v>
      </c>
      <c r="R161" s="151">
        <f>SUM(R162:R197)</f>
        <v>23.913796316750002</v>
      </c>
      <c r="T161" s="152">
        <f>SUM(T162:T197)</f>
        <v>0</v>
      </c>
      <c r="AR161" s="147" t="s">
        <v>86</v>
      </c>
      <c r="AT161" s="153" t="s">
        <v>77</v>
      </c>
      <c r="AU161" s="153" t="s">
        <v>86</v>
      </c>
      <c r="AY161" s="147" t="s">
        <v>153</v>
      </c>
      <c r="BK161" s="154">
        <f>SUM(BK162:BK197)</f>
        <v>0</v>
      </c>
    </row>
    <row r="162" spans="2:65" s="1" customFormat="1" ht="33" customHeight="1">
      <c r="B162" s="33"/>
      <c r="C162" s="157" t="s">
        <v>195</v>
      </c>
      <c r="D162" s="157" t="s">
        <v>155</v>
      </c>
      <c r="E162" s="158" t="s">
        <v>196</v>
      </c>
      <c r="F162" s="159" t="s">
        <v>197</v>
      </c>
      <c r="G162" s="160" t="s">
        <v>169</v>
      </c>
      <c r="H162" s="161">
        <v>121.59</v>
      </c>
      <c r="I162" s="162"/>
      <c r="J162" s="163">
        <f>ROUND(I162*H162,2)</f>
        <v>0</v>
      </c>
      <c r="K162" s="164"/>
      <c r="L162" s="33"/>
      <c r="M162" s="165" t="s">
        <v>1</v>
      </c>
      <c r="N162" s="131" t="s">
        <v>44</v>
      </c>
      <c r="P162" s="166">
        <f>O162*H162</f>
        <v>0</v>
      </c>
      <c r="Q162" s="166">
        <v>4.2969999999999996E-3</v>
      </c>
      <c r="R162" s="166">
        <f>Q162*H162</f>
        <v>0.52247222999999998</v>
      </c>
      <c r="S162" s="166">
        <v>0</v>
      </c>
      <c r="T162" s="167">
        <f>S162*H162</f>
        <v>0</v>
      </c>
      <c r="AR162" s="168" t="s">
        <v>159</v>
      </c>
      <c r="AT162" s="168" t="s">
        <v>155</v>
      </c>
      <c r="AU162" s="168" t="s">
        <v>99</v>
      </c>
      <c r="AY162" s="16" t="s">
        <v>153</v>
      </c>
      <c r="BE162" s="94">
        <f>IF(N162="základná",J162,0)</f>
        <v>0</v>
      </c>
      <c r="BF162" s="94">
        <f>IF(N162="znížená",J162,0)</f>
        <v>0</v>
      </c>
      <c r="BG162" s="94">
        <f>IF(N162="zákl. prenesená",J162,0)</f>
        <v>0</v>
      </c>
      <c r="BH162" s="94">
        <f>IF(N162="zníž. prenesená",J162,0)</f>
        <v>0</v>
      </c>
      <c r="BI162" s="94">
        <f>IF(N162="nulová",J162,0)</f>
        <v>0</v>
      </c>
      <c r="BJ162" s="16" t="s">
        <v>99</v>
      </c>
      <c r="BK162" s="94">
        <f>ROUND(I162*H162,2)</f>
        <v>0</v>
      </c>
      <c r="BL162" s="16" t="s">
        <v>159</v>
      </c>
      <c r="BM162" s="168" t="s">
        <v>198</v>
      </c>
    </row>
    <row r="163" spans="2:65" s="12" customFormat="1" ht="11.25">
      <c r="B163" s="169"/>
      <c r="D163" s="170" t="s">
        <v>161</v>
      </c>
      <c r="E163" s="171" t="s">
        <v>1</v>
      </c>
      <c r="F163" s="172" t="s">
        <v>103</v>
      </c>
      <c r="H163" s="173">
        <v>121.59</v>
      </c>
      <c r="I163" s="174"/>
      <c r="L163" s="169"/>
      <c r="M163" s="175"/>
      <c r="T163" s="176"/>
      <c r="AT163" s="171" t="s">
        <v>161</v>
      </c>
      <c r="AU163" s="171" t="s">
        <v>99</v>
      </c>
      <c r="AV163" s="12" t="s">
        <v>99</v>
      </c>
      <c r="AW163" s="12" t="s">
        <v>33</v>
      </c>
      <c r="AX163" s="12" t="s">
        <v>86</v>
      </c>
      <c r="AY163" s="171" t="s">
        <v>153</v>
      </c>
    </row>
    <row r="164" spans="2:65" s="1" customFormat="1" ht="37.9" customHeight="1">
      <c r="B164" s="33"/>
      <c r="C164" s="157" t="s">
        <v>191</v>
      </c>
      <c r="D164" s="157" t="s">
        <v>155</v>
      </c>
      <c r="E164" s="158" t="s">
        <v>199</v>
      </c>
      <c r="F164" s="159" t="s">
        <v>200</v>
      </c>
      <c r="G164" s="160" t="s">
        <v>169</v>
      </c>
      <c r="H164" s="161">
        <v>121.59</v>
      </c>
      <c r="I164" s="162"/>
      <c r="J164" s="163">
        <f>ROUND(I164*H164,2)</f>
        <v>0</v>
      </c>
      <c r="K164" s="164"/>
      <c r="L164" s="33"/>
      <c r="M164" s="165" t="s">
        <v>1</v>
      </c>
      <c r="N164" s="131" t="s">
        <v>44</v>
      </c>
      <c r="P164" s="166">
        <f>O164*H164</f>
        <v>0</v>
      </c>
      <c r="Q164" s="166">
        <v>1.0000000000000001E-5</v>
      </c>
      <c r="R164" s="166">
        <f>Q164*H164</f>
        <v>1.2159000000000002E-3</v>
      </c>
      <c r="S164" s="166">
        <v>0</v>
      </c>
      <c r="T164" s="167">
        <f>S164*H164</f>
        <v>0</v>
      </c>
      <c r="AR164" s="168" t="s">
        <v>159</v>
      </c>
      <c r="AT164" s="168" t="s">
        <v>155</v>
      </c>
      <c r="AU164" s="168" t="s">
        <v>99</v>
      </c>
      <c r="AY164" s="16" t="s">
        <v>153</v>
      </c>
      <c r="BE164" s="94">
        <f>IF(N164="základná",J164,0)</f>
        <v>0</v>
      </c>
      <c r="BF164" s="94">
        <f>IF(N164="znížená",J164,0)</f>
        <v>0</v>
      </c>
      <c r="BG164" s="94">
        <f>IF(N164="zákl. prenesená",J164,0)</f>
        <v>0</v>
      </c>
      <c r="BH164" s="94">
        <f>IF(N164="zníž. prenesená",J164,0)</f>
        <v>0</v>
      </c>
      <c r="BI164" s="94">
        <f>IF(N164="nulová",J164,0)</f>
        <v>0</v>
      </c>
      <c r="BJ164" s="16" t="s">
        <v>99</v>
      </c>
      <c r="BK164" s="94">
        <f>ROUND(I164*H164,2)</f>
        <v>0</v>
      </c>
      <c r="BL164" s="16" t="s">
        <v>159</v>
      </c>
      <c r="BM164" s="168" t="s">
        <v>201</v>
      </c>
    </row>
    <row r="165" spans="2:65" s="12" customFormat="1" ht="33.75">
      <c r="B165" s="169"/>
      <c r="D165" s="170" t="s">
        <v>161</v>
      </c>
      <c r="E165" s="171" t="s">
        <v>1</v>
      </c>
      <c r="F165" s="172" t="s">
        <v>202</v>
      </c>
      <c r="H165" s="173">
        <v>28.7</v>
      </c>
      <c r="I165" s="174"/>
      <c r="L165" s="169"/>
      <c r="M165" s="175"/>
      <c r="T165" s="176"/>
      <c r="AT165" s="171" t="s">
        <v>161</v>
      </c>
      <c r="AU165" s="171" t="s">
        <v>99</v>
      </c>
      <c r="AV165" s="12" t="s">
        <v>99</v>
      </c>
      <c r="AW165" s="12" t="s">
        <v>33</v>
      </c>
      <c r="AX165" s="12" t="s">
        <v>78</v>
      </c>
      <c r="AY165" s="171" t="s">
        <v>153</v>
      </c>
    </row>
    <row r="166" spans="2:65" s="12" customFormat="1" ht="33.75">
      <c r="B166" s="169"/>
      <c r="D166" s="170" t="s">
        <v>161</v>
      </c>
      <c r="E166" s="171" t="s">
        <v>1</v>
      </c>
      <c r="F166" s="172" t="s">
        <v>203</v>
      </c>
      <c r="H166" s="173">
        <v>9.6999999999999993</v>
      </c>
      <c r="I166" s="174"/>
      <c r="L166" s="169"/>
      <c r="M166" s="175"/>
      <c r="T166" s="176"/>
      <c r="AT166" s="171" t="s">
        <v>161</v>
      </c>
      <c r="AU166" s="171" t="s">
        <v>99</v>
      </c>
      <c r="AV166" s="12" t="s">
        <v>99</v>
      </c>
      <c r="AW166" s="12" t="s">
        <v>33</v>
      </c>
      <c r="AX166" s="12" t="s">
        <v>78</v>
      </c>
      <c r="AY166" s="171" t="s">
        <v>153</v>
      </c>
    </row>
    <row r="167" spans="2:65" s="12" customFormat="1" ht="33.75">
      <c r="B167" s="169"/>
      <c r="D167" s="170" t="s">
        <v>161</v>
      </c>
      <c r="E167" s="171" t="s">
        <v>1</v>
      </c>
      <c r="F167" s="172" t="s">
        <v>204</v>
      </c>
      <c r="H167" s="173">
        <v>77.400000000000006</v>
      </c>
      <c r="I167" s="174"/>
      <c r="L167" s="169"/>
      <c r="M167" s="175"/>
      <c r="T167" s="176"/>
      <c r="AT167" s="171" t="s">
        <v>161</v>
      </c>
      <c r="AU167" s="171" t="s">
        <v>99</v>
      </c>
      <c r="AV167" s="12" t="s">
        <v>99</v>
      </c>
      <c r="AW167" s="12" t="s">
        <v>33</v>
      </c>
      <c r="AX167" s="12" t="s">
        <v>78</v>
      </c>
      <c r="AY167" s="171" t="s">
        <v>153</v>
      </c>
    </row>
    <row r="168" spans="2:65" s="14" customFormat="1" ht="11.25">
      <c r="B168" s="195"/>
      <c r="D168" s="170" t="s">
        <v>161</v>
      </c>
      <c r="E168" s="196" t="s">
        <v>100</v>
      </c>
      <c r="F168" s="197" t="s">
        <v>205</v>
      </c>
      <c r="H168" s="198">
        <v>115.8</v>
      </c>
      <c r="I168" s="199"/>
      <c r="L168" s="195"/>
      <c r="M168" s="200"/>
      <c r="T168" s="201"/>
      <c r="AT168" s="196" t="s">
        <v>161</v>
      </c>
      <c r="AU168" s="196" t="s">
        <v>99</v>
      </c>
      <c r="AV168" s="14" t="s">
        <v>173</v>
      </c>
      <c r="AW168" s="14" t="s">
        <v>33</v>
      </c>
      <c r="AX168" s="14" t="s">
        <v>78</v>
      </c>
      <c r="AY168" s="196" t="s">
        <v>153</v>
      </c>
    </row>
    <row r="169" spans="2:65" s="12" customFormat="1" ht="11.25">
      <c r="B169" s="169"/>
      <c r="D169" s="170" t="s">
        <v>161</v>
      </c>
      <c r="E169" s="171" t="s">
        <v>1</v>
      </c>
      <c r="F169" s="172" t="s">
        <v>206</v>
      </c>
      <c r="H169" s="173">
        <v>5.79</v>
      </c>
      <c r="I169" s="174"/>
      <c r="L169" s="169"/>
      <c r="M169" s="175"/>
      <c r="T169" s="176"/>
      <c r="AT169" s="171" t="s">
        <v>161</v>
      </c>
      <c r="AU169" s="171" t="s">
        <v>99</v>
      </c>
      <c r="AV169" s="12" t="s">
        <v>99</v>
      </c>
      <c r="AW169" s="12" t="s">
        <v>33</v>
      </c>
      <c r="AX169" s="12" t="s">
        <v>78</v>
      </c>
      <c r="AY169" s="171" t="s">
        <v>153</v>
      </c>
    </row>
    <row r="170" spans="2:65" s="13" customFormat="1" ht="11.25">
      <c r="B170" s="177"/>
      <c r="D170" s="170" t="s">
        <v>161</v>
      </c>
      <c r="E170" s="178" t="s">
        <v>103</v>
      </c>
      <c r="F170" s="179" t="s">
        <v>165</v>
      </c>
      <c r="H170" s="180">
        <v>121.59</v>
      </c>
      <c r="I170" s="181"/>
      <c r="L170" s="177"/>
      <c r="M170" s="182"/>
      <c r="T170" s="183"/>
      <c r="AT170" s="178" t="s">
        <v>161</v>
      </c>
      <c r="AU170" s="178" t="s">
        <v>99</v>
      </c>
      <c r="AV170" s="13" t="s">
        <v>159</v>
      </c>
      <c r="AW170" s="13" t="s">
        <v>33</v>
      </c>
      <c r="AX170" s="13" t="s">
        <v>86</v>
      </c>
      <c r="AY170" s="178" t="s">
        <v>153</v>
      </c>
    </row>
    <row r="171" spans="2:65" s="1" customFormat="1" ht="16.5" customHeight="1">
      <c r="B171" s="33"/>
      <c r="C171" s="157" t="s">
        <v>193</v>
      </c>
      <c r="D171" s="157" t="s">
        <v>155</v>
      </c>
      <c r="E171" s="158" t="s">
        <v>207</v>
      </c>
      <c r="F171" s="159" t="s">
        <v>208</v>
      </c>
      <c r="G171" s="160" t="s">
        <v>169</v>
      </c>
      <c r="H171" s="161">
        <v>62.15</v>
      </c>
      <c r="I171" s="162"/>
      <c r="J171" s="163">
        <f>ROUND(I171*H171,2)</f>
        <v>0</v>
      </c>
      <c r="K171" s="164"/>
      <c r="L171" s="33"/>
      <c r="M171" s="165" t="s">
        <v>1</v>
      </c>
      <c r="N171" s="131" t="s">
        <v>44</v>
      </c>
      <c r="P171" s="166">
        <f>O171*H171</f>
        <v>0</v>
      </c>
      <c r="Q171" s="166">
        <v>0</v>
      </c>
      <c r="R171" s="166">
        <f>Q171*H171</f>
        <v>0</v>
      </c>
      <c r="S171" s="166">
        <v>0</v>
      </c>
      <c r="T171" s="167">
        <f>S171*H171</f>
        <v>0</v>
      </c>
      <c r="AR171" s="168" t="s">
        <v>159</v>
      </c>
      <c r="AT171" s="168" t="s">
        <v>155</v>
      </c>
      <c r="AU171" s="168" t="s">
        <v>99</v>
      </c>
      <c r="AY171" s="16" t="s">
        <v>153</v>
      </c>
      <c r="BE171" s="94">
        <f>IF(N171="základná",J171,0)</f>
        <v>0</v>
      </c>
      <c r="BF171" s="94">
        <f>IF(N171="znížená",J171,0)</f>
        <v>0</v>
      </c>
      <c r="BG171" s="94">
        <f>IF(N171="zákl. prenesená",J171,0)</f>
        <v>0</v>
      </c>
      <c r="BH171" s="94">
        <f>IF(N171="zníž. prenesená",J171,0)</f>
        <v>0</v>
      </c>
      <c r="BI171" s="94">
        <f>IF(N171="nulová",J171,0)</f>
        <v>0</v>
      </c>
      <c r="BJ171" s="16" t="s">
        <v>99</v>
      </c>
      <c r="BK171" s="94">
        <f>ROUND(I171*H171,2)</f>
        <v>0</v>
      </c>
      <c r="BL171" s="16" t="s">
        <v>159</v>
      </c>
      <c r="BM171" s="168" t="s">
        <v>209</v>
      </c>
    </row>
    <row r="172" spans="2:65" s="12" customFormat="1" ht="11.25">
      <c r="B172" s="169"/>
      <c r="D172" s="170" t="s">
        <v>161</v>
      </c>
      <c r="E172" s="171" t="s">
        <v>1</v>
      </c>
      <c r="F172" s="172" t="s">
        <v>210</v>
      </c>
      <c r="H172" s="173">
        <v>62.15</v>
      </c>
      <c r="I172" s="174"/>
      <c r="L172" s="169"/>
      <c r="M172" s="175"/>
      <c r="T172" s="176"/>
      <c r="AT172" s="171" t="s">
        <v>161</v>
      </c>
      <c r="AU172" s="171" t="s">
        <v>99</v>
      </c>
      <c r="AV172" s="12" t="s">
        <v>99</v>
      </c>
      <c r="AW172" s="12" t="s">
        <v>33</v>
      </c>
      <c r="AX172" s="12" t="s">
        <v>78</v>
      </c>
      <c r="AY172" s="171" t="s">
        <v>153</v>
      </c>
    </row>
    <row r="173" spans="2:65" s="13" customFormat="1" ht="11.25">
      <c r="B173" s="177"/>
      <c r="D173" s="170" t="s">
        <v>161</v>
      </c>
      <c r="E173" s="178" t="s">
        <v>1</v>
      </c>
      <c r="F173" s="179" t="s">
        <v>165</v>
      </c>
      <c r="H173" s="180">
        <v>62.15</v>
      </c>
      <c r="I173" s="181"/>
      <c r="L173" s="177"/>
      <c r="M173" s="182"/>
      <c r="T173" s="183"/>
      <c r="AT173" s="178" t="s">
        <v>161</v>
      </c>
      <c r="AU173" s="178" t="s">
        <v>99</v>
      </c>
      <c r="AV173" s="13" t="s">
        <v>159</v>
      </c>
      <c r="AW173" s="13" t="s">
        <v>33</v>
      </c>
      <c r="AX173" s="13" t="s">
        <v>86</v>
      </c>
      <c r="AY173" s="178" t="s">
        <v>153</v>
      </c>
    </row>
    <row r="174" spans="2:65" s="1" customFormat="1" ht="37.9" customHeight="1">
      <c r="B174" s="33"/>
      <c r="C174" s="157" t="s">
        <v>83</v>
      </c>
      <c r="D174" s="157" t="s">
        <v>155</v>
      </c>
      <c r="E174" s="158" t="s">
        <v>211</v>
      </c>
      <c r="F174" s="159" t="s">
        <v>212</v>
      </c>
      <c r="G174" s="160" t="s">
        <v>169</v>
      </c>
      <c r="H174" s="161">
        <v>59.325000000000003</v>
      </c>
      <c r="I174" s="162"/>
      <c r="J174" s="163">
        <f>ROUND(I174*H174,2)</f>
        <v>0</v>
      </c>
      <c r="K174" s="164"/>
      <c r="L174" s="33"/>
      <c r="M174" s="165" t="s">
        <v>1</v>
      </c>
      <c r="N174" s="131" t="s">
        <v>44</v>
      </c>
      <c r="P174" s="166">
        <f>O174*H174</f>
        <v>0</v>
      </c>
      <c r="Q174" s="166">
        <v>0.17801856999999999</v>
      </c>
      <c r="R174" s="166">
        <f>Q174*H174</f>
        <v>10.56095166525</v>
      </c>
      <c r="S174" s="166">
        <v>0</v>
      </c>
      <c r="T174" s="167">
        <f>S174*H174</f>
        <v>0</v>
      </c>
      <c r="AR174" s="168" t="s">
        <v>159</v>
      </c>
      <c r="AT174" s="168" t="s">
        <v>155</v>
      </c>
      <c r="AU174" s="168" t="s">
        <v>99</v>
      </c>
      <c r="AY174" s="16" t="s">
        <v>153</v>
      </c>
      <c r="BE174" s="94">
        <f>IF(N174="základná",J174,0)</f>
        <v>0</v>
      </c>
      <c r="BF174" s="94">
        <f>IF(N174="znížená",J174,0)</f>
        <v>0</v>
      </c>
      <c r="BG174" s="94">
        <f>IF(N174="zákl. prenesená",J174,0)</f>
        <v>0</v>
      </c>
      <c r="BH174" s="94">
        <f>IF(N174="zníž. prenesená",J174,0)</f>
        <v>0</v>
      </c>
      <c r="BI174" s="94">
        <f>IF(N174="nulová",J174,0)</f>
        <v>0</v>
      </c>
      <c r="BJ174" s="16" t="s">
        <v>99</v>
      </c>
      <c r="BK174" s="94">
        <f>ROUND(I174*H174,2)</f>
        <v>0</v>
      </c>
      <c r="BL174" s="16" t="s">
        <v>159</v>
      </c>
      <c r="BM174" s="168" t="s">
        <v>213</v>
      </c>
    </row>
    <row r="175" spans="2:65" s="12" customFormat="1" ht="11.25">
      <c r="B175" s="169"/>
      <c r="D175" s="170" t="s">
        <v>161</v>
      </c>
      <c r="E175" s="171" t="s">
        <v>1</v>
      </c>
      <c r="F175" s="172" t="s">
        <v>214</v>
      </c>
      <c r="H175" s="173">
        <v>14</v>
      </c>
      <c r="I175" s="174"/>
      <c r="L175" s="169"/>
      <c r="M175" s="175"/>
      <c r="T175" s="176"/>
      <c r="AT175" s="171" t="s">
        <v>161</v>
      </c>
      <c r="AU175" s="171" t="s">
        <v>99</v>
      </c>
      <c r="AV175" s="12" t="s">
        <v>99</v>
      </c>
      <c r="AW175" s="12" t="s">
        <v>33</v>
      </c>
      <c r="AX175" s="12" t="s">
        <v>78</v>
      </c>
      <c r="AY175" s="171" t="s">
        <v>153</v>
      </c>
    </row>
    <row r="176" spans="2:65" s="12" customFormat="1" ht="11.25">
      <c r="B176" s="169"/>
      <c r="D176" s="170" t="s">
        <v>161</v>
      </c>
      <c r="E176" s="171" t="s">
        <v>1</v>
      </c>
      <c r="F176" s="172" t="s">
        <v>215</v>
      </c>
      <c r="H176" s="173">
        <v>4.5</v>
      </c>
      <c r="I176" s="174"/>
      <c r="L176" s="169"/>
      <c r="M176" s="175"/>
      <c r="T176" s="176"/>
      <c r="AT176" s="171" t="s">
        <v>161</v>
      </c>
      <c r="AU176" s="171" t="s">
        <v>99</v>
      </c>
      <c r="AV176" s="12" t="s">
        <v>99</v>
      </c>
      <c r="AW176" s="12" t="s">
        <v>33</v>
      </c>
      <c r="AX176" s="12" t="s">
        <v>78</v>
      </c>
      <c r="AY176" s="171" t="s">
        <v>153</v>
      </c>
    </row>
    <row r="177" spans="2:65" s="12" customFormat="1" ht="11.25">
      <c r="B177" s="169"/>
      <c r="D177" s="170" t="s">
        <v>161</v>
      </c>
      <c r="E177" s="171" t="s">
        <v>1</v>
      </c>
      <c r="F177" s="172" t="s">
        <v>216</v>
      </c>
      <c r="H177" s="173">
        <v>38</v>
      </c>
      <c r="I177" s="174"/>
      <c r="L177" s="169"/>
      <c r="M177" s="175"/>
      <c r="T177" s="176"/>
      <c r="AT177" s="171" t="s">
        <v>161</v>
      </c>
      <c r="AU177" s="171" t="s">
        <v>99</v>
      </c>
      <c r="AV177" s="12" t="s">
        <v>99</v>
      </c>
      <c r="AW177" s="12" t="s">
        <v>33</v>
      </c>
      <c r="AX177" s="12" t="s">
        <v>78</v>
      </c>
      <c r="AY177" s="171" t="s">
        <v>153</v>
      </c>
    </row>
    <row r="178" spans="2:65" s="14" customFormat="1" ht="11.25">
      <c r="B178" s="195"/>
      <c r="D178" s="170" t="s">
        <v>161</v>
      </c>
      <c r="E178" s="196" t="s">
        <v>1</v>
      </c>
      <c r="F178" s="197" t="s">
        <v>205</v>
      </c>
      <c r="H178" s="198">
        <v>56.5</v>
      </c>
      <c r="I178" s="199"/>
      <c r="L178" s="195"/>
      <c r="M178" s="200"/>
      <c r="T178" s="201"/>
      <c r="AT178" s="196" t="s">
        <v>161</v>
      </c>
      <c r="AU178" s="196" t="s">
        <v>99</v>
      </c>
      <c r="AV178" s="14" t="s">
        <v>173</v>
      </c>
      <c r="AW178" s="14" t="s">
        <v>33</v>
      </c>
      <c r="AX178" s="14" t="s">
        <v>78</v>
      </c>
      <c r="AY178" s="196" t="s">
        <v>153</v>
      </c>
    </row>
    <row r="179" spans="2:65" s="12" customFormat="1" ht="11.25">
      <c r="B179" s="169"/>
      <c r="D179" s="170" t="s">
        <v>161</v>
      </c>
      <c r="E179" s="171" t="s">
        <v>1</v>
      </c>
      <c r="F179" s="172" t="s">
        <v>217</v>
      </c>
      <c r="H179" s="173">
        <v>2.8250000000000002</v>
      </c>
      <c r="I179" s="174"/>
      <c r="L179" s="169"/>
      <c r="M179" s="175"/>
      <c r="T179" s="176"/>
      <c r="AT179" s="171" t="s">
        <v>161</v>
      </c>
      <c r="AU179" s="171" t="s">
        <v>99</v>
      </c>
      <c r="AV179" s="12" t="s">
        <v>99</v>
      </c>
      <c r="AW179" s="12" t="s">
        <v>33</v>
      </c>
      <c r="AX179" s="12" t="s">
        <v>78</v>
      </c>
      <c r="AY179" s="171" t="s">
        <v>153</v>
      </c>
    </row>
    <row r="180" spans="2:65" s="13" customFormat="1" ht="11.25">
      <c r="B180" s="177"/>
      <c r="D180" s="170" t="s">
        <v>161</v>
      </c>
      <c r="E180" s="178" t="s">
        <v>1</v>
      </c>
      <c r="F180" s="179" t="s">
        <v>165</v>
      </c>
      <c r="H180" s="180">
        <v>59.325000000000003</v>
      </c>
      <c r="I180" s="181"/>
      <c r="L180" s="177"/>
      <c r="M180" s="182"/>
      <c r="T180" s="183"/>
      <c r="AT180" s="178" t="s">
        <v>161</v>
      </c>
      <c r="AU180" s="178" t="s">
        <v>99</v>
      </c>
      <c r="AV180" s="13" t="s">
        <v>159</v>
      </c>
      <c r="AW180" s="13" t="s">
        <v>33</v>
      </c>
      <c r="AX180" s="13" t="s">
        <v>86</v>
      </c>
      <c r="AY180" s="178" t="s">
        <v>153</v>
      </c>
    </row>
    <row r="181" spans="2:65" s="1" customFormat="1" ht="44.25" customHeight="1">
      <c r="B181" s="33"/>
      <c r="C181" s="184" t="s">
        <v>218</v>
      </c>
      <c r="D181" s="184" t="s">
        <v>187</v>
      </c>
      <c r="E181" s="185" t="s">
        <v>219</v>
      </c>
      <c r="F181" s="186" t="s">
        <v>220</v>
      </c>
      <c r="G181" s="187" t="s">
        <v>221</v>
      </c>
      <c r="H181" s="188">
        <v>8</v>
      </c>
      <c r="I181" s="189"/>
      <c r="J181" s="190">
        <f>ROUND(I181*H181,2)</f>
        <v>0</v>
      </c>
      <c r="K181" s="191"/>
      <c r="L181" s="192"/>
      <c r="M181" s="193" t="s">
        <v>1</v>
      </c>
      <c r="N181" s="194" t="s">
        <v>44</v>
      </c>
      <c r="P181" s="166">
        <f>O181*H181</f>
        <v>0</v>
      </c>
      <c r="Q181" s="166">
        <v>4.0000000000000002E-4</v>
      </c>
      <c r="R181" s="166">
        <f>Q181*H181</f>
        <v>3.2000000000000002E-3</v>
      </c>
      <c r="S181" s="166">
        <v>0</v>
      </c>
      <c r="T181" s="167">
        <f>S181*H181</f>
        <v>0</v>
      </c>
      <c r="AR181" s="168" t="s">
        <v>191</v>
      </c>
      <c r="AT181" s="168" t="s">
        <v>187</v>
      </c>
      <c r="AU181" s="168" t="s">
        <v>99</v>
      </c>
      <c r="AY181" s="16" t="s">
        <v>153</v>
      </c>
      <c r="BE181" s="94">
        <f>IF(N181="základná",J181,0)</f>
        <v>0</v>
      </c>
      <c r="BF181" s="94">
        <f>IF(N181="znížená",J181,0)</f>
        <v>0</v>
      </c>
      <c r="BG181" s="94">
        <f>IF(N181="zákl. prenesená",J181,0)</f>
        <v>0</v>
      </c>
      <c r="BH181" s="94">
        <f>IF(N181="zníž. prenesená",J181,0)</f>
        <v>0</v>
      </c>
      <c r="BI181" s="94">
        <f>IF(N181="nulová",J181,0)</f>
        <v>0</v>
      </c>
      <c r="BJ181" s="16" t="s">
        <v>99</v>
      </c>
      <c r="BK181" s="94">
        <f>ROUND(I181*H181,2)</f>
        <v>0</v>
      </c>
      <c r="BL181" s="16" t="s">
        <v>159</v>
      </c>
      <c r="BM181" s="168" t="s">
        <v>222</v>
      </c>
    </row>
    <row r="182" spans="2:65" s="1" customFormat="1" ht="37.9" customHeight="1">
      <c r="B182" s="33"/>
      <c r="C182" s="184" t="s">
        <v>223</v>
      </c>
      <c r="D182" s="184" t="s">
        <v>187</v>
      </c>
      <c r="E182" s="185" t="s">
        <v>224</v>
      </c>
      <c r="F182" s="186" t="s">
        <v>225</v>
      </c>
      <c r="G182" s="187" t="s">
        <v>221</v>
      </c>
      <c r="H182" s="188">
        <v>60</v>
      </c>
      <c r="I182" s="189"/>
      <c r="J182" s="190">
        <f>ROUND(I182*H182,2)</f>
        <v>0</v>
      </c>
      <c r="K182" s="191"/>
      <c r="L182" s="192"/>
      <c r="M182" s="193" t="s">
        <v>1</v>
      </c>
      <c r="N182" s="194" t="s">
        <v>44</v>
      </c>
      <c r="P182" s="166">
        <f>O182*H182</f>
        <v>0</v>
      </c>
      <c r="Q182" s="166">
        <v>2.0400000000000001E-2</v>
      </c>
      <c r="R182" s="166">
        <f>Q182*H182</f>
        <v>1.2240000000000002</v>
      </c>
      <c r="S182" s="166">
        <v>0</v>
      </c>
      <c r="T182" s="167">
        <f>S182*H182</f>
        <v>0</v>
      </c>
      <c r="AR182" s="168" t="s">
        <v>191</v>
      </c>
      <c r="AT182" s="168" t="s">
        <v>187</v>
      </c>
      <c r="AU182" s="168" t="s">
        <v>99</v>
      </c>
      <c r="AY182" s="16" t="s">
        <v>153</v>
      </c>
      <c r="BE182" s="94">
        <f>IF(N182="základná",J182,0)</f>
        <v>0</v>
      </c>
      <c r="BF182" s="94">
        <f>IF(N182="znížená",J182,0)</f>
        <v>0</v>
      </c>
      <c r="BG182" s="94">
        <f>IF(N182="zákl. prenesená",J182,0)</f>
        <v>0</v>
      </c>
      <c r="BH182" s="94">
        <f>IF(N182="zníž. prenesená",J182,0)</f>
        <v>0</v>
      </c>
      <c r="BI182" s="94">
        <f>IF(N182="nulová",J182,0)</f>
        <v>0</v>
      </c>
      <c r="BJ182" s="16" t="s">
        <v>99</v>
      </c>
      <c r="BK182" s="94">
        <f>ROUND(I182*H182,2)</f>
        <v>0</v>
      </c>
      <c r="BL182" s="16" t="s">
        <v>159</v>
      </c>
      <c r="BM182" s="168" t="s">
        <v>226</v>
      </c>
    </row>
    <row r="183" spans="2:65" s="1" customFormat="1" ht="49.15" customHeight="1">
      <c r="B183" s="33"/>
      <c r="C183" s="184" t="s">
        <v>227</v>
      </c>
      <c r="D183" s="184" t="s">
        <v>187</v>
      </c>
      <c r="E183" s="185" t="s">
        <v>228</v>
      </c>
      <c r="F183" s="186" t="s">
        <v>229</v>
      </c>
      <c r="G183" s="187" t="s">
        <v>221</v>
      </c>
      <c r="H183" s="188">
        <v>60</v>
      </c>
      <c r="I183" s="189"/>
      <c r="J183" s="190">
        <f>ROUND(I183*H183,2)</f>
        <v>0</v>
      </c>
      <c r="K183" s="191"/>
      <c r="L183" s="192"/>
      <c r="M183" s="193" t="s">
        <v>1</v>
      </c>
      <c r="N183" s="194" t="s">
        <v>44</v>
      </c>
      <c r="P183" s="166">
        <f>O183*H183</f>
        <v>0</v>
      </c>
      <c r="Q183" s="166">
        <v>8.9999999999999998E-4</v>
      </c>
      <c r="R183" s="166">
        <f>Q183*H183</f>
        <v>5.3999999999999999E-2</v>
      </c>
      <c r="S183" s="166">
        <v>0</v>
      </c>
      <c r="T183" s="167">
        <f>S183*H183</f>
        <v>0</v>
      </c>
      <c r="AR183" s="168" t="s">
        <v>191</v>
      </c>
      <c r="AT183" s="168" t="s">
        <v>187</v>
      </c>
      <c r="AU183" s="168" t="s">
        <v>99</v>
      </c>
      <c r="AY183" s="16" t="s">
        <v>153</v>
      </c>
      <c r="BE183" s="94">
        <f>IF(N183="základná",J183,0)</f>
        <v>0</v>
      </c>
      <c r="BF183" s="94">
        <f>IF(N183="znížená",J183,0)</f>
        <v>0</v>
      </c>
      <c r="BG183" s="94">
        <f>IF(N183="zákl. prenesená",J183,0)</f>
        <v>0</v>
      </c>
      <c r="BH183" s="94">
        <f>IF(N183="zníž. prenesená",J183,0)</f>
        <v>0</v>
      </c>
      <c r="BI183" s="94">
        <f>IF(N183="nulová",J183,0)</f>
        <v>0</v>
      </c>
      <c r="BJ183" s="16" t="s">
        <v>99</v>
      </c>
      <c r="BK183" s="94">
        <f>ROUND(I183*H183,2)</f>
        <v>0</v>
      </c>
      <c r="BL183" s="16" t="s">
        <v>159</v>
      </c>
      <c r="BM183" s="168" t="s">
        <v>230</v>
      </c>
    </row>
    <row r="184" spans="2:65" s="1" customFormat="1" ht="37.9" customHeight="1">
      <c r="B184" s="33"/>
      <c r="C184" s="157" t="s">
        <v>231</v>
      </c>
      <c r="D184" s="157" t="s">
        <v>155</v>
      </c>
      <c r="E184" s="158" t="s">
        <v>232</v>
      </c>
      <c r="F184" s="159" t="s">
        <v>233</v>
      </c>
      <c r="G184" s="160" t="s">
        <v>169</v>
      </c>
      <c r="H184" s="161">
        <v>59.325000000000003</v>
      </c>
      <c r="I184" s="162"/>
      <c r="J184" s="163">
        <f>ROUND(I184*H184,2)</f>
        <v>0</v>
      </c>
      <c r="K184" s="164"/>
      <c r="L184" s="33"/>
      <c r="M184" s="165" t="s">
        <v>1</v>
      </c>
      <c r="N184" s="131" t="s">
        <v>44</v>
      </c>
      <c r="P184" s="166">
        <f>O184*H184</f>
        <v>0</v>
      </c>
      <c r="Q184" s="166">
        <v>0.19465582000000001</v>
      </c>
      <c r="R184" s="166">
        <f>Q184*H184</f>
        <v>11.547956521500002</v>
      </c>
      <c r="S184" s="166">
        <v>0</v>
      </c>
      <c r="T184" s="167">
        <f>S184*H184</f>
        <v>0</v>
      </c>
      <c r="AR184" s="168" t="s">
        <v>159</v>
      </c>
      <c r="AT184" s="168" t="s">
        <v>155</v>
      </c>
      <c r="AU184" s="168" t="s">
        <v>99</v>
      </c>
      <c r="AY184" s="16" t="s">
        <v>153</v>
      </c>
      <c r="BE184" s="94">
        <f>IF(N184="základná",J184,0)</f>
        <v>0</v>
      </c>
      <c r="BF184" s="94">
        <f>IF(N184="znížená",J184,0)</f>
        <v>0</v>
      </c>
      <c r="BG184" s="94">
        <f>IF(N184="zákl. prenesená",J184,0)</f>
        <v>0</v>
      </c>
      <c r="BH184" s="94">
        <f>IF(N184="zníž. prenesená",J184,0)</f>
        <v>0</v>
      </c>
      <c r="BI184" s="94">
        <f>IF(N184="nulová",J184,0)</f>
        <v>0</v>
      </c>
      <c r="BJ184" s="16" t="s">
        <v>99</v>
      </c>
      <c r="BK184" s="94">
        <f>ROUND(I184*H184,2)</f>
        <v>0</v>
      </c>
      <c r="BL184" s="16" t="s">
        <v>159</v>
      </c>
      <c r="BM184" s="168" t="s">
        <v>234</v>
      </c>
    </row>
    <row r="185" spans="2:65" s="12" customFormat="1" ht="11.25">
      <c r="B185" s="169"/>
      <c r="D185" s="170" t="s">
        <v>161</v>
      </c>
      <c r="E185" s="171" t="s">
        <v>1</v>
      </c>
      <c r="F185" s="172" t="s">
        <v>214</v>
      </c>
      <c r="H185" s="173">
        <v>14</v>
      </c>
      <c r="I185" s="174"/>
      <c r="L185" s="169"/>
      <c r="M185" s="175"/>
      <c r="T185" s="176"/>
      <c r="AT185" s="171" t="s">
        <v>161</v>
      </c>
      <c r="AU185" s="171" t="s">
        <v>99</v>
      </c>
      <c r="AV185" s="12" t="s">
        <v>99</v>
      </c>
      <c r="AW185" s="12" t="s">
        <v>33</v>
      </c>
      <c r="AX185" s="12" t="s">
        <v>78</v>
      </c>
      <c r="AY185" s="171" t="s">
        <v>153</v>
      </c>
    </row>
    <row r="186" spans="2:65" s="12" customFormat="1" ht="11.25">
      <c r="B186" s="169"/>
      <c r="D186" s="170" t="s">
        <v>161</v>
      </c>
      <c r="E186" s="171" t="s">
        <v>1</v>
      </c>
      <c r="F186" s="172" t="s">
        <v>215</v>
      </c>
      <c r="H186" s="173">
        <v>4.5</v>
      </c>
      <c r="I186" s="174"/>
      <c r="L186" s="169"/>
      <c r="M186" s="175"/>
      <c r="T186" s="176"/>
      <c r="AT186" s="171" t="s">
        <v>161</v>
      </c>
      <c r="AU186" s="171" t="s">
        <v>99</v>
      </c>
      <c r="AV186" s="12" t="s">
        <v>99</v>
      </c>
      <c r="AW186" s="12" t="s">
        <v>33</v>
      </c>
      <c r="AX186" s="12" t="s">
        <v>78</v>
      </c>
      <c r="AY186" s="171" t="s">
        <v>153</v>
      </c>
    </row>
    <row r="187" spans="2:65" s="12" customFormat="1" ht="11.25">
      <c r="B187" s="169"/>
      <c r="D187" s="170" t="s">
        <v>161</v>
      </c>
      <c r="E187" s="171" t="s">
        <v>1</v>
      </c>
      <c r="F187" s="172" t="s">
        <v>216</v>
      </c>
      <c r="H187" s="173">
        <v>38</v>
      </c>
      <c r="I187" s="174"/>
      <c r="L187" s="169"/>
      <c r="M187" s="175"/>
      <c r="T187" s="176"/>
      <c r="AT187" s="171" t="s">
        <v>161</v>
      </c>
      <c r="AU187" s="171" t="s">
        <v>99</v>
      </c>
      <c r="AV187" s="12" t="s">
        <v>99</v>
      </c>
      <c r="AW187" s="12" t="s">
        <v>33</v>
      </c>
      <c r="AX187" s="12" t="s">
        <v>78</v>
      </c>
      <c r="AY187" s="171" t="s">
        <v>153</v>
      </c>
    </row>
    <row r="188" spans="2:65" s="14" customFormat="1" ht="11.25">
      <c r="B188" s="195"/>
      <c r="D188" s="170" t="s">
        <v>161</v>
      </c>
      <c r="E188" s="196" t="s">
        <v>97</v>
      </c>
      <c r="F188" s="197" t="s">
        <v>205</v>
      </c>
      <c r="H188" s="198">
        <v>56.5</v>
      </c>
      <c r="I188" s="199"/>
      <c r="L188" s="195"/>
      <c r="M188" s="200"/>
      <c r="T188" s="201"/>
      <c r="AT188" s="196" t="s">
        <v>161</v>
      </c>
      <c r="AU188" s="196" t="s">
        <v>99</v>
      </c>
      <c r="AV188" s="14" t="s">
        <v>173</v>
      </c>
      <c r="AW188" s="14" t="s">
        <v>33</v>
      </c>
      <c r="AX188" s="14" t="s">
        <v>78</v>
      </c>
      <c r="AY188" s="196" t="s">
        <v>153</v>
      </c>
    </row>
    <row r="189" spans="2:65" s="12" customFormat="1" ht="11.25">
      <c r="B189" s="169"/>
      <c r="D189" s="170" t="s">
        <v>161</v>
      </c>
      <c r="E189" s="171" t="s">
        <v>1</v>
      </c>
      <c r="F189" s="172" t="s">
        <v>217</v>
      </c>
      <c r="H189" s="173">
        <v>2.8250000000000002</v>
      </c>
      <c r="I189" s="174"/>
      <c r="L189" s="169"/>
      <c r="M189" s="175"/>
      <c r="T189" s="176"/>
      <c r="AT189" s="171" t="s">
        <v>161</v>
      </c>
      <c r="AU189" s="171" t="s">
        <v>99</v>
      </c>
      <c r="AV189" s="12" t="s">
        <v>99</v>
      </c>
      <c r="AW189" s="12" t="s">
        <v>33</v>
      </c>
      <c r="AX189" s="12" t="s">
        <v>78</v>
      </c>
      <c r="AY189" s="171" t="s">
        <v>153</v>
      </c>
    </row>
    <row r="190" spans="2:65" s="13" customFormat="1" ht="11.25">
      <c r="B190" s="177"/>
      <c r="D190" s="170" t="s">
        <v>161</v>
      </c>
      <c r="E190" s="178" t="s">
        <v>1</v>
      </c>
      <c r="F190" s="179" t="s">
        <v>165</v>
      </c>
      <c r="H190" s="180">
        <v>59.325000000000003</v>
      </c>
      <c r="I190" s="181"/>
      <c r="L190" s="177"/>
      <c r="M190" s="182"/>
      <c r="T190" s="183"/>
      <c r="AT190" s="178" t="s">
        <v>161</v>
      </c>
      <c r="AU190" s="178" t="s">
        <v>99</v>
      </c>
      <c r="AV190" s="13" t="s">
        <v>159</v>
      </c>
      <c r="AW190" s="13" t="s">
        <v>33</v>
      </c>
      <c r="AX190" s="13" t="s">
        <v>86</v>
      </c>
      <c r="AY190" s="178" t="s">
        <v>153</v>
      </c>
    </row>
    <row r="191" spans="2:65" s="1" customFormat="1" ht="21.75" customHeight="1">
      <c r="B191" s="33"/>
      <c r="C191" s="157" t="s">
        <v>235</v>
      </c>
      <c r="D191" s="157" t="s">
        <v>155</v>
      </c>
      <c r="E191" s="158" t="s">
        <v>236</v>
      </c>
      <c r="F191" s="159" t="s">
        <v>237</v>
      </c>
      <c r="G191" s="160" t="s">
        <v>238</v>
      </c>
      <c r="H191" s="161">
        <v>9.8879999999999999</v>
      </c>
      <c r="I191" s="162"/>
      <c r="J191" s="163">
        <f>ROUND(I191*H191,2)</f>
        <v>0</v>
      </c>
      <c r="K191" s="164"/>
      <c r="L191" s="33"/>
      <c r="M191" s="165" t="s">
        <v>1</v>
      </c>
      <c r="N191" s="131" t="s">
        <v>44</v>
      </c>
      <c r="P191" s="166">
        <f>O191*H191</f>
        <v>0</v>
      </c>
      <c r="Q191" s="166">
        <v>0</v>
      </c>
      <c r="R191" s="166">
        <f>Q191*H191</f>
        <v>0</v>
      </c>
      <c r="S191" s="166">
        <v>0</v>
      </c>
      <c r="T191" s="167">
        <f>S191*H191</f>
        <v>0</v>
      </c>
      <c r="AR191" s="168" t="s">
        <v>159</v>
      </c>
      <c r="AT191" s="168" t="s">
        <v>155</v>
      </c>
      <c r="AU191" s="168" t="s">
        <v>99</v>
      </c>
      <c r="AY191" s="16" t="s">
        <v>153</v>
      </c>
      <c r="BE191" s="94">
        <f>IF(N191="základná",J191,0)</f>
        <v>0</v>
      </c>
      <c r="BF191" s="94">
        <f>IF(N191="znížená",J191,0)</f>
        <v>0</v>
      </c>
      <c r="BG191" s="94">
        <f>IF(N191="zákl. prenesená",J191,0)</f>
        <v>0</v>
      </c>
      <c r="BH191" s="94">
        <f>IF(N191="zníž. prenesená",J191,0)</f>
        <v>0</v>
      </c>
      <c r="BI191" s="94">
        <f>IF(N191="nulová",J191,0)</f>
        <v>0</v>
      </c>
      <c r="BJ191" s="16" t="s">
        <v>99</v>
      </c>
      <c r="BK191" s="94">
        <f>ROUND(I191*H191,2)</f>
        <v>0</v>
      </c>
      <c r="BL191" s="16" t="s">
        <v>159</v>
      </c>
      <c r="BM191" s="168" t="s">
        <v>239</v>
      </c>
    </row>
    <row r="192" spans="2:65" s="1" customFormat="1" ht="24.2" customHeight="1">
      <c r="B192" s="33"/>
      <c r="C192" s="157" t="s">
        <v>240</v>
      </c>
      <c r="D192" s="157" t="s">
        <v>155</v>
      </c>
      <c r="E192" s="158" t="s">
        <v>241</v>
      </c>
      <c r="F192" s="159" t="s">
        <v>242</v>
      </c>
      <c r="G192" s="160" t="s">
        <v>238</v>
      </c>
      <c r="H192" s="161">
        <v>247.2</v>
      </c>
      <c r="I192" s="162"/>
      <c r="J192" s="163">
        <f>ROUND(I192*H192,2)</f>
        <v>0</v>
      </c>
      <c r="K192" s="164"/>
      <c r="L192" s="33"/>
      <c r="M192" s="165" t="s">
        <v>1</v>
      </c>
      <c r="N192" s="131" t="s">
        <v>44</v>
      </c>
      <c r="P192" s="166">
        <f>O192*H192</f>
        <v>0</v>
      </c>
      <c r="Q192" s="166">
        <v>0</v>
      </c>
      <c r="R192" s="166">
        <f>Q192*H192</f>
        <v>0</v>
      </c>
      <c r="S192" s="166">
        <v>0</v>
      </c>
      <c r="T192" s="167">
        <f>S192*H192</f>
        <v>0</v>
      </c>
      <c r="AR192" s="168" t="s">
        <v>159</v>
      </c>
      <c r="AT192" s="168" t="s">
        <v>155</v>
      </c>
      <c r="AU192" s="168" t="s">
        <v>99</v>
      </c>
      <c r="AY192" s="16" t="s">
        <v>153</v>
      </c>
      <c r="BE192" s="94">
        <f>IF(N192="základná",J192,0)</f>
        <v>0</v>
      </c>
      <c r="BF192" s="94">
        <f>IF(N192="znížená",J192,0)</f>
        <v>0</v>
      </c>
      <c r="BG192" s="94">
        <f>IF(N192="zákl. prenesená",J192,0)</f>
        <v>0</v>
      </c>
      <c r="BH192" s="94">
        <f>IF(N192="zníž. prenesená",J192,0)</f>
        <v>0</v>
      </c>
      <c r="BI192" s="94">
        <f>IF(N192="nulová",J192,0)</f>
        <v>0</v>
      </c>
      <c r="BJ192" s="16" t="s">
        <v>99</v>
      </c>
      <c r="BK192" s="94">
        <f>ROUND(I192*H192,2)</f>
        <v>0</v>
      </c>
      <c r="BL192" s="16" t="s">
        <v>159</v>
      </c>
      <c r="BM192" s="168" t="s">
        <v>243</v>
      </c>
    </row>
    <row r="193" spans="2:65" s="12" customFormat="1" ht="11.25">
      <c r="B193" s="169"/>
      <c r="D193" s="170" t="s">
        <v>161</v>
      </c>
      <c r="F193" s="172" t="s">
        <v>244</v>
      </c>
      <c r="H193" s="173">
        <v>247.2</v>
      </c>
      <c r="I193" s="174"/>
      <c r="L193" s="169"/>
      <c r="M193" s="175"/>
      <c r="T193" s="176"/>
      <c r="AT193" s="171" t="s">
        <v>161</v>
      </c>
      <c r="AU193" s="171" t="s">
        <v>99</v>
      </c>
      <c r="AV193" s="12" t="s">
        <v>99</v>
      </c>
      <c r="AW193" s="12" t="s">
        <v>4</v>
      </c>
      <c r="AX193" s="12" t="s">
        <v>86</v>
      </c>
      <c r="AY193" s="171" t="s">
        <v>153</v>
      </c>
    </row>
    <row r="194" spans="2:65" s="1" customFormat="1" ht="24.2" customHeight="1">
      <c r="B194" s="33"/>
      <c r="C194" s="157" t="s">
        <v>245</v>
      </c>
      <c r="D194" s="157" t="s">
        <v>155</v>
      </c>
      <c r="E194" s="158" t="s">
        <v>246</v>
      </c>
      <c r="F194" s="159" t="s">
        <v>247</v>
      </c>
      <c r="G194" s="160" t="s">
        <v>238</v>
      </c>
      <c r="H194" s="161">
        <v>9.8879999999999999</v>
      </c>
      <c r="I194" s="162"/>
      <c r="J194" s="163">
        <f>ROUND(I194*H194,2)</f>
        <v>0</v>
      </c>
      <c r="K194" s="164"/>
      <c r="L194" s="33"/>
      <c r="M194" s="165" t="s">
        <v>1</v>
      </c>
      <c r="N194" s="131" t="s">
        <v>44</v>
      </c>
      <c r="P194" s="166">
        <f>O194*H194</f>
        <v>0</v>
      </c>
      <c r="Q194" s="166">
        <v>0</v>
      </c>
      <c r="R194" s="166">
        <f>Q194*H194</f>
        <v>0</v>
      </c>
      <c r="S194" s="166">
        <v>0</v>
      </c>
      <c r="T194" s="167">
        <f>S194*H194</f>
        <v>0</v>
      </c>
      <c r="AR194" s="168" t="s">
        <v>159</v>
      </c>
      <c r="AT194" s="168" t="s">
        <v>155</v>
      </c>
      <c r="AU194" s="168" t="s">
        <v>99</v>
      </c>
      <c r="AY194" s="16" t="s">
        <v>153</v>
      </c>
      <c r="BE194" s="94">
        <f>IF(N194="základná",J194,0)</f>
        <v>0</v>
      </c>
      <c r="BF194" s="94">
        <f>IF(N194="znížená",J194,0)</f>
        <v>0</v>
      </c>
      <c r="BG194" s="94">
        <f>IF(N194="zákl. prenesená",J194,0)</f>
        <v>0</v>
      </c>
      <c r="BH194" s="94">
        <f>IF(N194="zníž. prenesená",J194,0)</f>
        <v>0</v>
      </c>
      <c r="BI194" s="94">
        <f>IF(N194="nulová",J194,0)</f>
        <v>0</v>
      </c>
      <c r="BJ194" s="16" t="s">
        <v>99</v>
      </c>
      <c r="BK194" s="94">
        <f>ROUND(I194*H194,2)</f>
        <v>0</v>
      </c>
      <c r="BL194" s="16" t="s">
        <v>159</v>
      </c>
      <c r="BM194" s="168" t="s">
        <v>248</v>
      </c>
    </row>
    <row r="195" spans="2:65" s="1" customFormat="1" ht="24.2" customHeight="1">
      <c r="B195" s="33"/>
      <c r="C195" s="157" t="s">
        <v>249</v>
      </c>
      <c r="D195" s="157" t="s">
        <v>155</v>
      </c>
      <c r="E195" s="158" t="s">
        <v>250</v>
      </c>
      <c r="F195" s="159" t="s">
        <v>251</v>
      </c>
      <c r="G195" s="160" t="s">
        <v>238</v>
      </c>
      <c r="H195" s="161">
        <v>9.8879999999999999</v>
      </c>
      <c r="I195" s="162"/>
      <c r="J195" s="163">
        <f>ROUND(I195*H195,2)</f>
        <v>0</v>
      </c>
      <c r="K195" s="164"/>
      <c r="L195" s="33"/>
      <c r="M195" s="165" t="s">
        <v>1</v>
      </c>
      <c r="N195" s="131" t="s">
        <v>44</v>
      </c>
      <c r="P195" s="166">
        <f>O195*H195</f>
        <v>0</v>
      </c>
      <c r="Q195" s="166">
        <v>0</v>
      </c>
      <c r="R195" s="166">
        <f>Q195*H195</f>
        <v>0</v>
      </c>
      <c r="S195" s="166">
        <v>0</v>
      </c>
      <c r="T195" s="167">
        <f>S195*H195</f>
        <v>0</v>
      </c>
      <c r="AR195" s="168" t="s">
        <v>159</v>
      </c>
      <c r="AT195" s="168" t="s">
        <v>155</v>
      </c>
      <c r="AU195" s="168" t="s">
        <v>99</v>
      </c>
      <c r="AY195" s="16" t="s">
        <v>153</v>
      </c>
      <c r="BE195" s="94">
        <f>IF(N195="základná",J195,0)</f>
        <v>0</v>
      </c>
      <c r="BF195" s="94">
        <f>IF(N195="znížená",J195,0)</f>
        <v>0</v>
      </c>
      <c r="BG195" s="94">
        <f>IF(N195="zákl. prenesená",J195,0)</f>
        <v>0</v>
      </c>
      <c r="BH195" s="94">
        <f>IF(N195="zníž. prenesená",J195,0)</f>
        <v>0</v>
      </c>
      <c r="BI195" s="94">
        <f>IF(N195="nulová",J195,0)</f>
        <v>0</v>
      </c>
      <c r="BJ195" s="16" t="s">
        <v>99</v>
      </c>
      <c r="BK195" s="94">
        <f>ROUND(I195*H195,2)</f>
        <v>0</v>
      </c>
      <c r="BL195" s="16" t="s">
        <v>159</v>
      </c>
      <c r="BM195" s="168" t="s">
        <v>252</v>
      </c>
    </row>
    <row r="196" spans="2:65" s="1" customFormat="1" ht="24.2" customHeight="1">
      <c r="B196" s="33"/>
      <c r="C196" s="157" t="s">
        <v>253</v>
      </c>
      <c r="D196" s="157" t="s">
        <v>155</v>
      </c>
      <c r="E196" s="158" t="s">
        <v>254</v>
      </c>
      <c r="F196" s="159" t="s">
        <v>255</v>
      </c>
      <c r="G196" s="160" t="s">
        <v>238</v>
      </c>
      <c r="H196" s="161">
        <v>9.8879999999999999</v>
      </c>
      <c r="I196" s="162"/>
      <c r="J196" s="163">
        <f>ROUND(I196*H196,2)</f>
        <v>0</v>
      </c>
      <c r="K196" s="164"/>
      <c r="L196" s="33"/>
      <c r="M196" s="165" t="s">
        <v>1</v>
      </c>
      <c r="N196" s="131" t="s">
        <v>44</v>
      </c>
      <c r="P196" s="166">
        <f>O196*H196</f>
        <v>0</v>
      </c>
      <c r="Q196" s="166">
        <v>0</v>
      </c>
      <c r="R196" s="166">
        <f>Q196*H196</f>
        <v>0</v>
      </c>
      <c r="S196" s="166">
        <v>0</v>
      </c>
      <c r="T196" s="167">
        <f>S196*H196</f>
        <v>0</v>
      </c>
      <c r="AR196" s="168" t="s">
        <v>159</v>
      </c>
      <c r="AT196" s="168" t="s">
        <v>155</v>
      </c>
      <c r="AU196" s="168" t="s">
        <v>99</v>
      </c>
      <c r="AY196" s="16" t="s">
        <v>153</v>
      </c>
      <c r="BE196" s="94">
        <f>IF(N196="základná",J196,0)</f>
        <v>0</v>
      </c>
      <c r="BF196" s="94">
        <f>IF(N196="znížená",J196,0)</f>
        <v>0</v>
      </c>
      <c r="BG196" s="94">
        <f>IF(N196="zákl. prenesená",J196,0)</f>
        <v>0</v>
      </c>
      <c r="BH196" s="94">
        <f>IF(N196="zníž. prenesená",J196,0)</f>
        <v>0</v>
      </c>
      <c r="BI196" s="94">
        <f>IF(N196="nulová",J196,0)</f>
        <v>0</v>
      </c>
      <c r="BJ196" s="16" t="s">
        <v>99</v>
      </c>
      <c r="BK196" s="94">
        <f>ROUND(I196*H196,2)</f>
        <v>0</v>
      </c>
      <c r="BL196" s="16" t="s">
        <v>159</v>
      </c>
      <c r="BM196" s="168" t="s">
        <v>256</v>
      </c>
    </row>
    <row r="197" spans="2:65" s="1" customFormat="1" ht="24.2" customHeight="1">
      <c r="B197" s="33"/>
      <c r="C197" s="157" t="s">
        <v>7</v>
      </c>
      <c r="D197" s="157" t="s">
        <v>155</v>
      </c>
      <c r="E197" s="158" t="s">
        <v>257</v>
      </c>
      <c r="F197" s="159" t="s">
        <v>258</v>
      </c>
      <c r="G197" s="160" t="s">
        <v>238</v>
      </c>
      <c r="H197" s="161">
        <v>9.8879999999999999</v>
      </c>
      <c r="I197" s="162"/>
      <c r="J197" s="163">
        <f>ROUND(I197*H197,2)</f>
        <v>0</v>
      </c>
      <c r="K197" s="164"/>
      <c r="L197" s="33"/>
      <c r="M197" s="165" t="s">
        <v>1</v>
      </c>
      <c r="N197" s="131" t="s">
        <v>44</v>
      </c>
      <c r="P197" s="166">
        <f>O197*H197</f>
        <v>0</v>
      </c>
      <c r="Q197" s="166">
        <v>0</v>
      </c>
      <c r="R197" s="166">
        <f>Q197*H197</f>
        <v>0</v>
      </c>
      <c r="S197" s="166">
        <v>0</v>
      </c>
      <c r="T197" s="167">
        <f>S197*H197</f>
        <v>0</v>
      </c>
      <c r="AR197" s="168" t="s">
        <v>159</v>
      </c>
      <c r="AT197" s="168" t="s">
        <v>155</v>
      </c>
      <c r="AU197" s="168" t="s">
        <v>99</v>
      </c>
      <c r="AY197" s="16" t="s">
        <v>153</v>
      </c>
      <c r="BE197" s="94">
        <f>IF(N197="základná",J197,0)</f>
        <v>0</v>
      </c>
      <c r="BF197" s="94">
        <f>IF(N197="znížená",J197,0)</f>
        <v>0</v>
      </c>
      <c r="BG197" s="94">
        <f>IF(N197="zákl. prenesená",J197,0)</f>
        <v>0</v>
      </c>
      <c r="BH197" s="94">
        <f>IF(N197="zníž. prenesená",J197,0)</f>
        <v>0</v>
      </c>
      <c r="BI197" s="94">
        <f>IF(N197="nulová",J197,0)</f>
        <v>0</v>
      </c>
      <c r="BJ197" s="16" t="s">
        <v>99</v>
      </c>
      <c r="BK197" s="94">
        <f>ROUND(I197*H197,2)</f>
        <v>0</v>
      </c>
      <c r="BL197" s="16" t="s">
        <v>159</v>
      </c>
      <c r="BM197" s="168" t="s">
        <v>259</v>
      </c>
    </row>
    <row r="198" spans="2:65" s="11" customFormat="1" ht="22.9" customHeight="1">
      <c r="B198" s="146"/>
      <c r="D198" s="147" t="s">
        <v>77</v>
      </c>
      <c r="E198" s="155" t="s">
        <v>260</v>
      </c>
      <c r="F198" s="155" t="s">
        <v>261</v>
      </c>
      <c r="I198" s="149"/>
      <c r="J198" s="156">
        <f>BK198</f>
        <v>0</v>
      </c>
      <c r="L198" s="146"/>
      <c r="M198" s="150"/>
      <c r="P198" s="151">
        <f>P199</f>
        <v>0</v>
      </c>
      <c r="R198" s="151">
        <f>R199</f>
        <v>0</v>
      </c>
      <c r="T198" s="152">
        <f>T199</f>
        <v>0</v>
      </c>
      <c r="AR198" s="147" t="s">
        <v>86</v>
      </c>
      <c r="AT198" s="153" t="s">
        <v>77</v>
      </c>
      <c r="AU198" s="153" t="s">
        <v>86</v>
      </c>
      <c r="AY198" s="147" t="s">
        <v>153</v>
      </c>
      <c r="BK198" s="154">
        <f>BK199</f>
        <v>0</v>
      </c>
    </row>
    <row r="199" spans="2:65" s="1" customFormat="1" ht="33" customHeight="1">
      <c r="B199" s="33"/>
      <c r="C199" s="157" t="s">
        <v>262</v>
      </c>
      <c r="D199" s="157" t="s">
        <v>155</v>
      </c>
      <c r="E199" s="158" t="s">
        <v>263</v>
      </c>
      <c r="F199" s="159" t="s">
        <v>264</v>
      </c>
      <c r="G199" s="160" t="s">
        <v>238</v>
      </c>
      <c r="H199" s="161">
        <v>34.429000000000002</v>
      </c>
      <c r="I199" s="162"/>
      <c r="J199" s="163">
        <f>ROUND(I199*H199,2)</f>
        <v>0</v>
      </c>
      <c r="K199" s="164"/>
      <c r="L199" s="33"/>
      <c r="M199" s="165" t="s">
        <v>1</v>
      </c>
      <c r="N199" s="131" t="s">
        <v>44</v>
      </c>
      <c r="P199" s="166">
        <f>O199*H199</f>
        <v>0</v>
      </c>
      <c r="Q199" s="166">
        <v>0</v>
      </c>
      <c r="R199" s="166">
        <f>Q199*H199</f>
        <v>0</v>
      </c>
      <c r="S199" s="166">
        <v>0</v>
      </c>
      <c r="T199" s="167">
        <f>S199*H199</f>
        <v>0</v>
      </c>
      <c r="AR199" s="168" t="s">
        <v>159</v>
      </c>
      <c r="AT199" s="168" t="s">
        <v>155</v>
      </c>
      <c r="AU199" s="168" t="s">
        <v>99</v>
      </c>
      <c r="AY199" s="16" t="s">
        <v>153</v>
      </c>
      <c r="BE199" s="94">
        <f>IF(N199="základná",J199,0)</f>
        <v>0</v>
      </c>
      <c r="BF199" s="94">
        <f>IF(N199="znížená",J199,0)</f>
        <v>0</v>
      </c>
      <c r="BG199" s="94">
        <f>IF(N199="zákl. prenesená",J199,0)</f>
        <v>0</v>
      </c>
      <c r="BH199" s="94">
        <f>IF(N199="zníž. prenesená",J199,0)</f>
        <v>0</v>
      </c>
      <c r="BI199" s="94">
        <f>IF(N199="nulová",J199,0)</f>
        <v>0</v>
      </c>
      <c r="BJ199" s="16" t="s">
        <v>99</v>
      </c>
      <c r="BK199" s="94">
        <f>ROUND(I199*H199,2)</f>
        <v>0</v>
      </c>
      <c r="BL199" s="16" t="s">
        <v>159</v>
      </c>
      <c r="BM199" s="168" t="s">
        <v>265</v>
      </c>
    </row>
    <row r="200" spans="2:65" s="11" customFormat="1" ht="25.9" customHeight="1">
      <c r="B200" s="146"/>
      <c r="D200" s="147" t="s">
        <v>77</v>
      </c>
      <c r="E200" s="148" t="s">
        <v>266</v>
      </c>
      <c r="F200" s="148" t="s">
        <v>267</v>
      </c>
      <c r="I200" s="149"/>
      <c r="J200" s="129">
        <f>BK200</f>
        <v>0</v>
      </c>
      <c r="L200" s="146"/>
      <c r="M200" s="150"/>
      <c r="P200" s="151">
        <f>P201</f>
        <v>0</v>
      </c>
      <c r="R200" s="151">
        <f>R201</f>
        <v>0.316</v>
      </c>
      <c r="T200" s="152">
        <f>T201</f>
        <v>0</v>
      </c>
      <c r="AR200" s="147" t="s">
        <v>99</v>
      </c>
      <c r="AT200" s="153" t="s">
        <v>77</v>
      </c>
      <c r="AU200" s="153" t="s">
        <v>78</v>
      </c>
      <c r="AY200" s="147" t="s">
        <v>153</v>
      </c>
      <c r="BK200" s="154">
        <f>BK201</f>
        <v>0</v>
      </c>
    </row>
    <row r="201" spans="2:65" s="11" customFormat="1" ht="22.9" customHeight="1">
      <c r="B201" s="146"/>
      <c r="D201" s="147" t="s">
        <v>77</v>
      </c>
      <c r="E201" s="155" t="s">
        <v>268</v>
      </c>
      <c r="F201" s="155" t="s">
        <v>269</v>
      </c>
      <c r="I201" s="149"/>
      <c r="J201" s="156">
        <f>BK201</f>
        <v>0</v>
      </c>
      <c r="L201" s="146"/>
      <c r="M201" s="150"/>
      <c r="P201" s="151">
        <f>SUM(P202:P207)</f>
        <v>0</v>
      </c>
      <c r="R201" s="151">
        <f>SUM(R202:R207)</f>
        <v>0.316</v>
      </c>
      <c r="T201" s="152">
        <f>SUM(T202:T207)</f>
        <v>0</v>
      </c>
      <c r="AR201" s="147" t="s">
        <v>99</v>
      </c>
      <c r="AT201" s="153" t="s">
        <v>77</v>
      </c>
      <c r="AU201" s="153" t="s">
        <v>86</v>
      </c>
      <c r="AY201" s="147" t="s">
        <v>153</v>
      </c>
      <c r="BK201" s="154">
        <f>SUM(BK202:BK207)</f>
        <v>0</v>
      </c>
    </row>
    <row r="202" spans="2:65" s="1" customFormat="1" ht="24.2" customHeight="1">
      <c r="B202" s="33"/>
      <c r="C202" s="157" t="s">
        <v>270</v>
      </c>
      <c r="D202" s="157" t="s">
        <v>155</v>
      </c>
      <c r="E202" s="158" t="s">
        <v>271</v>
      </c>
      <c r="F202" s="159" t="s">
        <v>272</v>
      </c>
      <c r="G202" s="160" t="s">
        <v>169</v>
      </c>
      <c r="H202" s="161">
        <v>121.59</v>
      </c>
      <c r="I202" s="162"/>
      <c r="J202" s="163">
        <f>ROUND(I202*H202,2)</f>
        <v>0</v>
      </c>
      <c r="K202" s="164"/>
      <c r="L202" s="33"/>
      <c r="M202" s="165" t="s">
        <v>1</v>
      </c>
      <c r="N202" s="131" t="s">
        <v>44</v>
      </c>
      <c r="P202" s="166">
        <f>O202*H202</f>
        <v>0</v>
      </c>
      <c r="Q202" s="166">
        <v>0</v>
      </c>
      <c r="R202" s="166">
        <f>Q202*H202</f>
        <v>0</v>
      </c>
      <c r="S202" s="166">
        <v>0</v>
      </c>
      <c r="T202" s="167">
        <f>S202*H202</f>
        <v>0</v>
      </c>
      <c r="AR202" s="168" t="s">
        <v>240</v>
      </c>
      <c r="AT202" s="168" t="s">
        <v>155</v>
      </c>
      <c r="AU202" s="168" t="s">
        <v>99</v>
      </c>
      <c r="AY202" s="16" t="s">
        <v>153</v>
      </c>
      <c r="BE202" s="94">
        <f>IF(N202="základná",J202,0)</f>
        <v>0</v>
      </c>
      <c r="BF202" s="94">
        <f>IF(N202="znížená",J202,0)</f>
        <v>0</v>
      </c>
      <c r="BG202" s="94">
        <f>IF(N202="zákl. prenesená",J202,0)</f>
        <v>0</v>
      </c>
      <c r="BH202" s="94">
        <f>IF(N202="zníž. prenesená",J202,0)</f>
        <v>0</v>
      </c>
      <c r="BI202" s="94">
        <f>IF(N202="nulová",J202,0)</f>
        <v>0</v>
      </c>
      <c r="BJ202" s="16" t="s">
        <v>99</v>
      </c>
      <c r="BK202" s="94">
        <f>ROUND(I202*H202,2)</f>
        <v>0</v>
      </c>
      <c r="BL202" s="16" t="s">
        <v>240</v>
      </c>
      <c r="BM202" s="168" t="s">
        <v>273</v>
      </c>
    </row>
    <row r="203" spans="2:65" s="12" customFormat="1" ht="11.25">
      <c r="B203" s="169"/>
      <c r="D203" s="170" t="s">
        <v>161</v>
      </c>
      <c r="E203" s="171" t="s">
        <v>1</v>
      </c>
      <c r="F203" s="172" t="s">
        <v>103</v>
      </c>
      <c r="H203" s="173">
        <v>121.59</v>
      </c>
      <c r="I203" s="174"/>
      <c r="L203" s="169"/>
      <c r="M203" s="175"/>
      <c r="T203" s="176"/>
      <c r="AT203" s="171" t="s">
        <v>161</v>
      </c>
      <c r="AU203" s="171" t="s">
        <v>99</v>
      </c>
      <c r="AV203" s="12" t="s">
        <v>99</v>
      </c>
      <c r="AW203" s="12" t="s">
        <v>33</v>
      </c>
      <c r="AX203" s="12" t="s">
        <v>78</v>
      </c>
      <c r="AY203" s="171" t="s">
        <v>153</v>
      </c>
    </row>
    <row r="204" spans="2:65" s="13" customFormat="1" ht="11.25">
      <c r="B204" s="177"/>
      <c r="D204" s="170" t="s">
        <v>161</v>
      </c>
      <c r="E204" s="178" t="s">
        <v>1</v>
      </c>
      <c r="F204" s="179" t="s">
        <v>165</v>
      </c>
      <c r="H204" s="180">
        <v>121.59</v>
      </c>
      <c r="I204" s="181"/>
      <c r="L204" s="177"/>
      <c r="M204" s="182"/>
      <c r="T204" s="183"/>
      <c r="AT204" s="178" t="s">
        <v>161</v>
      </c>
      <c r="AU204" s="178" t="s">
        <v>99</v>
      </c>
      <c r="AV204" s="13" t="s">
        <v>159</v>
      </c>
      <c r="AW204" s="13" t="s">
        <v>33</v>
      </c>
      <c r="AX204" s="13" t="s">
        <v>86</v>
      </c>
      <c r="AY204" s="178" t="s">
        <v>153</v>
      </c>
    </row>
    <row r="205" spans="2:65" s="1" customFormat="1" ht="16.5" customHeight="1">
      <c r="B205" s="33"/>
      <c r="C205" s="184" t="s">
        <v>274</v>
      </c>
      <c r="D205" s="184" t="s">
        <v>187</v>
      </c>
      <c r="E205" s="185" t="s">
        <v>275</v>
      </c>
      <c r="F205" s="186" t="s">
        <v>276</v>
      </c>
      <c r="G205" s="187" t="s">
        <v>238</v>
      </c>
      <c r="H205" s="188">
        <v>0.316</v>
      </c>
      <c r="I205" s="189"/>
      <c r="J205" s="190">
        <f>ROUND(I205*H205,2)</f>
        <v>0</v>
      </c>
      <c r="K205" s="191"/>
      <c r="L205" s="192"/>
      <c r="M205" s="193" t="s">
        <v>1</v>
      </c>
      <c r="N205" s="194" t="s">
        <v>44</v>
      </c>
      <c r="P205" s="166">
        <f>O205*H205</f>
        <v>0</v>
      </c>
      <c r="Q205" s="166">
        <v>1</v>
      </c>
      <c r="R205" s="166">
        <f>Q205*H205</f>
        <v>0.316</v>
      </c>
      <c r="S205" s="166">
        <v>0</v>
      </c>
      <c r="T205" s="167">
        <f>S205*H205</f>
        <v>0</v>
      </c>
      <c r="AR205" s="168" t="s">
        <v>277</v>
      </c>
      <c r="AT205" s="168" t="s">
        <v>187</v>
      </c>
      <c r="AU205" s="168" t="s">
        <v>99</v>
      </c>
      <c r="AY205" s="16" t="s">
        <v>153</v>
      </c>
      <c r="BE205" s="94">
        <f>IF(N205="základná",J205,0)</f>
        <v>0</v>
      </c>
      <c r="BF205" s="94">
        <f>IF(N205="znížená",J205,0)</f>
        <v>0</v>
      </c>
      <c r="BG205" s="94">
        <f>IF(N205="zákl. prenesená",J205,0)</f>
        <v>0</v>
      </c>
      <c r="BH205" s="94">
        <f>IF(N205="zníž. prenesená",J205,0)</f>
        <v>0</v>
      </c>
      <c r="BI205" s="94">
        <f>IF(N205="nulová",J205,0)</f>
        <v>0</v>
      </c>
      <c r="BJ205" s="16" t="s">
        <v>99</v>
      </c>
      <c r="BK205" s="94">
        <f>ROUND(I205*H205,2)</f>
        <v>0</v>
      </c>
      <c r="BL205" s="16" t="s">
        <v>240</v>
      </c>
      <c r="BM205" s="168" t="s">
        <v>278</v>
      </c>
    </row>
    <row r="206" spans="2:65" s="12" customFormat="1" ht="11.25">
      <c r="B206" s="169"/>
      <c r="D206" s="170" t="s">
        <v>161</v>
      </c>
      <c r="F206" s="172" t="s">
        <v>279</v>
      </c>
      <c r="H206" s="173">
        <v>0.316</v>
      </c>
      <c r="I206" s="174"/>
      <c r="L206" s="169"/>
      <c r="M206" s="175"/>
      <c r="T206" s="176"/>
      <c r="AT206" s="171" t="s">
        <v>161</v>
      </c>
      <c r="AU206" s="171" t="s">
        <v>99</v>
      </c>
      <c r="AV206" s="12" t="s">
        <v>99</v>
      </c>
      <c r="AW206" s="12" t="s">
        <v>4</v>
      </c>
      <c r="AX206" s="12" t="s">
        <v>86</v>
      </c>
      <c r="AY206" s="171" t="s">
        <v>153</v>
      </c>
    </row>
    <row r="207" spans="2:65" s="1" customFormat="1" ht="24.2" customHeight="1">
      <c r="B207" s="33"/>
      <c r="C207" s="157" t="s">
        <v>280</v>
      </c>
      <c r="D207" s="157" t="s">
        <v>155</v>
      </c>
      <c r="E207" s="158" t="s">
        <v>281</v>
      </c>
      <c r="F207" s="159" t="s">
        <v>282</v>
      </c>
      <c r="G207" s="160" t="s">
        <v>283</v>
      </c>
      <c r="H207" s="161"/>
      <c r="I207" s="162"/>
      <c r="J207" s="163">
        <f>ROUND(I207*H207,2)</f>
        <v>0</v>
      </c>
      <c r="K207" s="164"/>
      <c r="L207" s="33"/>
      <c r="M207" s="165" t="s">
        <v>1</v>
      </c>
      <c r="N207" s="131" t="s">
        <v>44</v>
      </c>
      <c r="P207" s="166">
        <f>O207*H207</f>
        <v>0</v>
      </c>
      <c r="Q207" s="166">
        <v>0</v>
      </c>
      <c r="R207" s="166">
        <f>Q207*H207</f>
        <v>0</v>
      </c>
      <c r="S207" s="166">
        <v>0</v>
      </c>
      <c r="T207" s="167">
        <f>S207*H207</f>
        <v>0</v>
      </c>
      <c r="AR207" s="168" t="s">
        <v>240</v>
      </c>
      <c r="AT207" s="168" t="s">
        <v>155</v>
      </c>
      <c r="AU207" s="168" t="s">
        <v>99</v>
      </c>
      <c r="AY207" s="16" t="s">
        <v>153</v>
      </c>
      <c r="BE207" s="94">
        <f>IF(N207="základná",J207,0)</f>
        <v>0</v>
      </c>
      <c r="BF207" s="94">
        <f>IF(N207="znížená",J207,0)</f>
        <v>0</v>
      </c>
      <c r="BG207" s="94">
        <f>IF(N207="zákl. prenesená",J207,0)</f>
        <v>0</v>
      </c>
      <c r="BH207" s="94">
        <f>IF(N207="zníž. prenesená",J207,0)</f>
        <v>0</v>
      </c>
      <c r="BI207" s="94">
        <f>IF(N207="nulová",J207,0)</f>
        <v>0</v>
      </c>
      <c r="BJ207" s="16" t="s">
        <v>99</v>
      </c>
      <c r="BK207" s="94">
        <f>ROUND(I207*H207,2)</f>
        <v>0</v>
      </c>
      <c r="BL207" s="16" t="s">
        <v>240</v>
      </c>
      <c r="BM207" s="168" t="s">
        <v>284</v>
      </c>
    </row>
    <row r="208" spans="2:65" s="11" customFormat="1" ht="25.9" customHeight="1">
      <c r="B208" s="146"/>
      <c r="D208" s="147" t="s">
        <v>77</v>
      </c>
      <c r="E208" s="148" t="s">
        <v>285</v>
      </c>
      <c r="F208" s="148" t="s">
        <v>286</v>
      </c>
      <c r="I208" s="149"/>
      <c r="J208" s="129">
        <f>BK208</f>
        <v>0</v>
      </c>
      <c r="L208" s="146"/>
      <c r="M208" s="150"/>
      <c r="P208" s="151">
        <f>SUM(P209:P211)</f>
        <v>0</v>
      </c>
      <c r="R208" s="151">
        <f>SUM(R209:R211)</f>
        <v>0</v>
      </c>
      <c r="T208" s="152">
        <f>SUM(T209:T211)</f>
        <v>0</v>
      </c>
      <c r="AR208" s="147" t="s">
        <v>159</v>
      </c>
      <c r="AT208" s="153" t="s">
        <v>77</v>
      </c>
      <c r="AU208" s="153" t="s">
        <v>78</v>
      </c>
      <c r="AY208" s="147" t="s">
        <v>153</v>
      </c>
      <c r="BK208" s="154">
        <f>SUM(BK209:BK211)</f>
        <v>0</v>
      </c>
    </row>
    <row r="209" spans="2:65" s="1" customFormat="1" ht="37.9" customHeight="1">
      <c r="B209" s="33"/>
      <c r="C209" s="157" t="s">
        <v>287</v>
      </c>
      <c r="D209" s="157" t="s">
        <v>155</v>
      </c>
      <c r="E209" s="158" t="s">
        <v>288</v>
      </c>
      <c r="F209" s="159" t="s">
        <v>289</v>
      </c>
      <c r="G209" s="160" t="s">
        <v>290</v>
      </c>
      <c r="H209" s="161">
        <v>35</v>
      </c>
      <c r="I209" s="162"/>
      <c r="J209" s="163">
        <f>ROUND(I209*H209,2)</f>
        <v>0</v>
      </c>
      <c r="K209" s="164"/>
      <c r="L209" s="33"/>
      <c r="M209" s="165" t="s">
        <v>1</v>
      </c>
      <c r="N209" s="131" t="s">
        <v>44</v>
      </c>
      <c r="P209" s="166">
        <f>O209*H209</f>
        <v>0</v>
      </c>
      <c r="Q209" s="166">
        <v>0</v>
      </c>
      <c r="R209" s="166">
        <f>Q209*H209</f>
        <v>0</v>
      </c>
      <c r="S209" s="166">
        <v>0</v>
      </c>
      <c r="T209" s="167">
        <f>S209*H209</f>
        <v>0</v>
      </c>
      <c r="AR209" s="168" t="s">
        <v>291</v>
      </c>
      <c r="AT209" s="168" t="s">
        <v>155</v>
      </c>
      <c r="AU209" s="168" t="s">
        <v>86</v>
      </c>
      <c r="AY209" s="16" t="s">
        <v>153</v>
      </c>
      <c r="BE209" s="94">
        <f>IF(N209="základná",J209,0)</f>
        <v>0</v>
      </c>
      <c r="BF209" s="94">
        <f>IF(N209="znížená",J209,0)</f>
        <v>0</v>
      </c>
      <c r="BG209" s="94">
        <f>IF(N209="zákl. prenesená",J209,0)</f>
        <v>0</v>
      </c>
      <c r="BH209" s="94">
        <f>IF(N209="zníž. prenesená",J209,0)</f>
        <v>0</v>
      </c>
      <c r="BI209" s="94">
        <f>IF(N209="nulová",J209,0)</f>
        <v>0</v>
      </c>
      <c r="BJ209" s="16" t="s">
        <v>99</v>
      </c>
      <c r="BK209" s="94">
        <f>ROUND(I209*H209,2)</f>
        <v>0</v>
      </c>
      <c r="BL209" s="16" t="s">
        <v>291</v>
      </c>
      <c r="BM209" s="168" t="s">
        <v>292</v>
      </c>
    </row>
    <row r="210" spans="2:65" s="12" customFormat="1" ht="22.5">
      <c r="B210" s="169"/>
      <c r="D210" s="170" t="s">
        <v>161</v>
      </c>
      <c r="E210" s="171" t="s">
        <v>1</v>
      </c>
      <c r="F210" s="172" t="s">
        <v>293</v>
      </c>
      <c r="H210" s="173">
        <v>35</v>
      </c>
      <c r="I210" s="174"/>
      <c r="L210" s="169"/>
      <c r="M210" s="175"/>
      <c r="T210" s="176"/>
      <c r="AT210" s="171" t="s">
        <v>161</v>
      </c>
      <c r="AU210" s="171" t="s">
        <v>86</v>
      </c>
      <c r="AV210" s="12" t="s">
        <v>99</v>
      </c>
      <c r="AW210" s="12" t="s">
        <v>33</v>
      </c>
      <c r="AX210" s="12" t="s">
        <v>78</v>
      </c>
      <c r="AY210" s="171" t="s">
        <v>153</v>
      </c>
    </row>
    <row r="211" spans="2:65" s="13" customFormat="1" ht="11.25">
      <c r="B211" s="177"/>
      <c r="D211" s="170" t="s">
        <v>161</v>
      </c>
      <c r="E211" s="178" t="s">
        <v>1</v>
      </c>
      <c r="F211" s="179" t="s">
        <v>165</v>
      </c>
      <c r="H211" s="180">
        <v>35</v>
      </c>
      <c r="I211" s="181"/>
      <c r="L211" s="177"/>
      <c r="M211" s="182"/>
      <c r="T211" s="183"/>
      <c r="AT211" s="178" t="s">
        <v>161</v>
      </c>
      <c r="AU211" s="178" t="s">
        <v>86</v>
      </c>
      <c r="AV211" s="13" t="s">
        <v>159</v>
      </c>
      <c r="AW211" s="13" t="s">
        <v>33</v>
      </c>
      <c r="AX211" s="13" t="s">
        <v>86</v>
      </c>
      <c r="AY211" s="178" t="s">
        <v>153</v>
      </c>
    </row>
    <row r="212" spans="2:65" s="11" customFormat="1" ht="25.9" customHeight="1">
      <c r="B212" s="146"/>
      <c r="D212" s="147" t="s">
        <v>77</v>
      </c>
      <c r="E212" s="148" t="s">
        <v>294</v>
      </c>
      <c r="F212" s="148" t="s">
        <v>295</v>
      </c>
      <c r="I212" s="149"/>
      <c r="J212" s="129">
        <f>BK212</f>
        <v>0</v>
      </c>
      <c r="L212" s="146"/>
      <c r="M212" s="150"/>
      <c r="P212" s="151">
        <f>SUM(P213:P217)</f>
        <v>0</v>
      </c>
      <c r="R212" s="151">
        <f>SUM(R213:R217)</f>
        <v>0</v>
      </c>
      <c r="T212" s="152">
        <f>SUM(T213:T217)</f>
        <v>0</v>
      </c>
      <c r="AR212" s="147" t="s">
        <v>86</v>
      </c>
      <c r="AT212" s="153" t="s">
        <v>77</v>
      </c>
      <c r="AU212" s="153" t="s">
        <v>78</v>
      </c>
      <c r="AY212" s="147" t="s">
        <v>153</v>
      </c>
      <c r="BK212" s="154">
        <f>SUM(BK213:BK217)</f>
        <v>0</v>
      </c>
    </row>
    <row r="213" spans="2:65" s="1" customFormat="1" ht="62.65" customHeight="1">
      <c r="B213" s="33"/>
      <c r="C213" s="157" t="s">
        <v>296</v>
      </c>
      <c r="D213" s="157" t="s">
        <v>155</v>
      </c>
      <c r="E213" s="158" t="s">
        <v>297</v>
      </c>
      <c r="F213" s="159" t="s">
        <v>298</v>
      </c>
      <c r="G213" s="160" t="s">
        <v>1</v>
      </c>
      <c r="H213" s="161">
        <v>0</v>
      </c>
      <c r="I213" s="162"/>
      <c r="J213" s="163">
        <f>ROUND(I213*H213,2)</f>
        <v>0</v>
      </c>
      <c r="K213" s="164"/>
      <c r="L213" s="33"/>
      <c r="M213" s="165" t="s">
        <v>1</v>
      </c>
      <c r="N213" s="131" t="s">
        <v>44</v>
      </c>
      <c r="P213" s="166">
        <f>O213*H213</f>
        <v>0</v>
      </c>
      <c r="Q213" s="166">
        <v>0</v>
      </c>
      <c r="R213" s="166">
        <f>Q213*H213</f>
        <v>0</v>
      </c>
      <c r="S213" s="166">
        <v>0</v>
      </c>
      <c r="T213" s="167">
        <f>S213*H213</f>
        <v>0</v>
      </c>
      <c r="AR213" s="168" t="s">
        <v>159</v>
      </c>
      <c r="AT213" s="168" t="s">
        <v>155</v>
      </c>
      <c r="AU213" s="168" t="s">
        <v>86</v>
      </c>
      <c r="AY213" s="16" t="s">
        <v>153</v>
      </c>
      <c r="BE213" s="94">
        <f>IF(N213="základná",J213,0)</f>
        <v>0</v>
      </c>
      <c r="BF213" s="94">
        <f>IF(N213="znížená",J213,0)</f>
        <v>0</v>
      </c>
      <c r="BG213" s="94">
        <f>IF(N213="zákl. prenesená",J213,0)</f>
        <v>0</v>
      </c>
      <c r="BH213" s="94">
        <f>IF(N213="zníž. prenesená",J213,0)</f>
        <v>0</v>
      </c>
      <c r="BI213" s="94">
        <f>IF(N213="nulová",J213,0)</f>
        <v>0</v>
      </c>
      <c r="BJ213" s="16" t="s">
        <v>99</v>
      </c>
      <c r="BK213" s="94">
        <f>ROUND(I213*H213,2)</f>
        <v>0</v>
      </c>
      <c r="BL213" s="16" t="s">
        <v>159</v>
      </c>
      <c r="BM213" s="168" t="s">
        <v>299</v>
      </c>
    </row>
    <row r="214" spans="2:65" s="1" customFormat="1" ht="185.25">
      <c r="B214" s="33"/>
      <c r="D214" s="170" t="s">
        <v>300</v>
      </c>
      <c r="F214" s="202" t="s">
        <v>301</v>
      </c>
      <c r="I214" s="133"/>
      <c r="L214" s="33"/>
      <c r="M214" s="203"/>
      <c r="T214" s="60"/>
      <c r="AT214" s="16" t="s">
        <v>300</v>
      </c>
      <c r="AU214" s="16" t="s">
        <v>86</v>
      </c>
    </row>
    <row r="215" spans="2:65" s="1" customFormat="1" ht="55.5" customHeight="1">
      <c r="B215" s="33"/>
      <c r="C215" s="157" t="s">
        <v>302</v>
      </c>
      <c r="D215" s="157" t="s">
        <v>155</v>
      </c>
      <c r="E215" s="158" t="s">
        <v>303</v>
      </c>
      <c r="F215" s="159" t="s">
        <v>304</v>
      </c>
      <c r="G215" s="160" t="s">
        <v>1</v>
      </c>
      <c r="H215" s="161">
        <v>0</v>
      </c>
      <c r="I215" s="162"/>
      <c r="J215" s="163">
        <f>ROUND(I215*H215,2)</f>
        <v>0</v>
      </c>
      <c r="K215" s="164"/>
      <c r="L215" s="33"/>
      <c r="M215" s="165" t="s">
        <v>1</v>
      </c>
      <c r="N215" s="131" t="s">
        <v>44</v>
      </c>
      <c r="P215" s="166">
        <f>O215*H215</f>
        <v>0</v>
      </c>
      <c r="Q215" s="166">
        <v>0</v>
      </c>
      <c r="R215" s="166">
        <f>Q215*H215</f>
        <v>0</v>
      </c>
      <c r="S215" s="166">
        <v>0</v>
      </c>
      <c r="T215" s="167">
        <f>S215*H215</f>
        <v>0</v>
      </c>
      <c r="AR215" s="168" t="s">
        <v>291</v>
      </c>
      <c r="AT215" s="168" t="s">
        <v>155</v>
      </c>
      <c r="AU215" s="168" t="s">
        <v>86</v>
      </c>
      <c r="AY215" s="16" t="s">
        <v>153</v>
      </c>
      <c r="BE215" s="94">
        <f>IF(N215="základná",J215,0)</f>
        <v>0</v>
      </c>
      <c r="BF215" s="94">
        <f>IF(N215="znížená",J215,0)</f>
        <v>0</v>
      </c>
      <c r="BG215" s="94">
        <f>IF(N215="zákl. prenesená",J215,0)</f>
        <v>0</v>
      </c>
      <c r="BH215" s="94">
        <f>IF(N215="zníž. prenesená",J215,0)</f>
        <v>0</v>
      </c>
      <c r="BI215" s="94">
        <f>IF(N215="nulová",J215,0)</f>
        <v>0</v>
      </c>
      <c r="BJ215" s="16" t="s">
        <v>99</v>
      </c>
      <c r="BK215" s="94">
        <f>ROUND(I215*H215,2)</f>
        <v>0</v>
      </c>
      <c r="BL215" s="16" t="s">
        <v>291</v>
      </c>
      <c r="BM215" s="168" t="s">
        <v>305</v>
      </c>
    </row>
    <row r="216" spans="2:65" s="1" customFormat="1" ht="29.25">
      <c r="B216" s="33"/>
      <c r="D216" s="170" t="s">
        <v>300</v>
      </c>
      <c r="F216" s="202" t="s">
        <v>306</v>
      </c>
      <c r="I216" s="133"/>
      <c r="L216" s="33"/>
      <c r="M216" s="203"/>
      <c r="T216" s="60"/>
      <c r="AT216" s="16" t="s">
        <v>300</v>
      </c>
      <c r="AU216" s="16" t="s">
        <v>86</v>
      </c>
    </row>
    <row r="217" spans="2:65" s="1" customFormat="1" ht="49.15" customHeight="1">
      <c r="B217" s="33"/>
      <c r="C217" s="157" t="s">
        <v>307</v>
      </c>
      <c r="D217" s="157" t="s">
        <v>155</v>
      </c>
      <c r="E217" s="158" t="s">
        <v>308</v>
      </c>
      <c r="F217" s="159" t="s">
        <v>309</v>
      </c>
      <c r="G217" s="160" t="s">
        <v>1</v>
      </c>
      <c r="H217" s="161">
        <v>0</v>
      </c>
      <c r="I217" s="162"/>
      <c r="J217" s="163">
        <f>ROUND(I217*H217,2)</f>
        <v>0</v>
      </c>
      <c r="K217" s="164"/>
      <c r="L217" s="33"/>
      <c r="M217" s="165" t="s">
        <v>1</v>
      </c>
      <c r="N217" s="131" t="s">
        <v>44</v>
      </c>
      <c r="P217" s="166">
        <f>O217*H217</f>
        <v>0</v>
      </c>
      <c r="Q217" s="166">
        <v>0</v>
      </c>
      <c r="R217" s="166">
        <f>Q217*H217</f>
        <v>0</v>
      </c>
      <c r="S217" s="166">
        <v>0</v>
      </c>
      <c r="T217" s="167">
        <f>S217*H217</f>
        <v>0</v>
      </c>
      <c r="AR217" s="168" t="s">
        <v>291</v>
      </c>
      <c r="AT217" s="168" t="s">
        <v>155</v>
      </c>
      <c r="AU217" s="168" t="s">
        <v>86</v>
      </c>
      <c r="AY217" s="16" t="s">
        <v>153</v>
      </c>
      <c r="BE217" s="94">
        <f>IF(N217="základná",J217,0)</f>
        <v>0</v>
      </c>
      <c r="BF217" s="94">
        <f>IF(N217="znížená",J217,0)</f>
        <v>0</v>
      </c>
      <c r="BG217" s="94">
        <f>IF(N217="zákl. prenesená",J217,0)</f>
        <v>0</v>
      </c>
      <c r="BH217" s="94">
        <f>IF(N217="zníž. prenesená",J217,0)</f>
        <v>0</v>
      </c>
      <c r="BI217" s="94">
        <f>IF(N217="nulová",J217,0)</f>
        <v>0</v>
      </c>
      <c r="BJ217" s="16" t="s">
        <v>99</v>
      </c>
      <c r="BK217" s="94">
        <f>ROUND(I217*H217,2)</f>
        <v>0</v>
      </c>
      <c r="BL217" s="16" t="s">
        <v>291</v>
      </c>
      <c r="BM217" s="168" t="s">
        <v>310</v>
      </c>
    </row>
    <row r="218" spans="2:65" s="1" customFormat="1" ht="49.9" customHeight="1">
      <c r="B218" s="33"/>
      <c r="E218" s="148" t="s">
        <v>311</v>
      </c>
      <c r="F218" s="148" t="s">
        <v>312</v>
      </c>
      <c r="J218" s="129">
        <f t="shared" ref="J218:J223" si="5">BK218</f>
        <v>0</v>
      </c>
      <c r="L218" s="33"/>
      <c r="M218" s="203"/>
      <c r="T218" s="60"/>
      <c r="AT218" s="16" t="s">
        <v>77</v>
      </c>
      <c r="AU218" s="16" t="s">
        <v>78</v>
      </c>
      <c r="AY218" s="16" t="s">
        <v>313</v>
      </c>
      <c r="BK218" s="94">
        <f>SUM(BK219:BK223)</f>
        <v>0</v>
      </c>
    </row>
    <row r="219" spans="2:65" s="1" customFormat="1" ht="16.350000000000001" customHeight="1">
      <c r="B219" s="33"/>
      <c r="C219" s="204" t="s">
        <v>1</v>
      </c>
      <c r="D219" s="204" t="s">
        <v>155</v>
      </c>
      <c r="E219" s="205" t="s">
        <v>1</v>
      </c>
      <c r="F219" s="206" t="s">
        <v>1</v>
      </c>
      <c r="G219" s="207" t="s">
        <v>1</v>
      </c>
      <c r="H219" s="208"/>
      <c r="I219" s="209"/>
      <c r="J219" s="210">
        <f t="shared" si="5"/>
        <v>0</v>
      </c>
      <c r="K219" s="164"/>
      <c r="L219" s="33"/>
      <c r="M219" s="211" t="s">
        <v>1</v>
      </c>
      <c r="N219" s="212" t="s">
        <v>44</v>
      </c>
      <c r="T219" s="60"/>
      <c r="AT219" s="16" t="s">
        <v>313</v>
      </c>
      <c r="AU219" s="16" t="s">
        <v>86</v>
      </c>
      <c r="AY219" s="16" t="s">
        <v>313</v>
      </c>
      <c r="BE219" s="94">
        <f>IF(N219="základná",J219,0)</f>
        <v>0</v>
      </c>
      <c r="BF219" s="94">
        <f>IF(N219="znížená",J219,0)</f>
        <v>0</v>
      </c>
      <c r="BG219" s="94">
        <f>IF(N219="zákl. prenesená",J219,0)</f>
        <v>0</v>
      </c>
      <c r="BH219" s="94">
        <f>IF(N219="zníž. prenesená",J219,0)</f>
        <v>0</v>
      </c>
      <c r="BI219" s="94">
        <f>IF(N219="nulová",J219,0)</f>
        <v>0</v>
      </c>
      <c r="BJ219" s="16" t="s">
        <v>99</v>
      </c>
      <c r="BK219" s="94">
        <f>I219*H219</f>
        <v>0</v>
      </c>
    </row>
    <row r="220" spans="2:65" s="1" customFormat="1" ht="16.350000000000001" customHeight="1">
      <c r="B220" s="33"/>
      <c r="C220" s="204" t="s">
        <v>1</v>
      </c>
      <c r="D220" s="204" t="s">
        <v>155</v>
      </c>
      <c r="E220" s="205" t="s">
        <v>1</v>
      </c>
      <c r="F220" s="206" t="s">
        <v>1</v>
      </c>
      <c r="G220" s="207" t="s">
        <v>1</v>
      </c>
      <c r="H220" s="208"/>
      <c r="I220" s="209"/>
      <c r="J220" s="210">
        <f t="shared" si="5"/>
        <v>0</v>
      </c>
      <c r="K220" s="164"/>
      <c r="L220" s="33"/>
      <c r="M220" s="211" t="s">
        <v>1</v>
      </c>
      <c r="N220" s="212" t="s">
        <v>44</v>
      </c>
      <c r="T220" s="60"/>
      <c r="AT220" s="16" t="s">
        <v>313</v>
      </c>
      <c r="AU220" s="16" t="s">
        <v>86</v>
      </c>
      <c r="AY220" s="16" t="s">
        <v>313</v>
      </c>
      <c r="BE220" s="94">
        <f>IF(N220="základná",J220,0)</f>
        <v>0</v>
      </c>
      <c r="BF220" s="94">
        <f>IF(N220="znížená",J220,0)</f>
        <v>0</v>
      </c>
      <c r="BG220" s="94">
        <f>IF(N220="zákl. prenesená",J220,0)</f>
        <v>0</v>
      </c>
      <c r="BH220" s="94">
        <f>IF(N220="zníž. prenesená",J220,0)</f>
        <v>0</v>
      </c>
      <c r="BI220" s="94">
        <f>IF(N220="nulová",J220,0)</f>
        <v>0</v>
      </c>
      <c r="BJ220" s="16" t="s">
        <v>99</v>
      </c>
      <c r="BK220" s="94">
        <f>I220*H220</f>
        <v>0</v>
      </c>
    </row>
    <row r="221" spans="2:65" s="1" customFormat="1" ht="16.350000000000001" customHeight="1">
      <c r="B221" s="33"/>
      <c r="C221" s="204" t="s">
        <v>1</v>
      </c>
      <c r="D221" s="204" t="s">
        <v>155</v>
      </c>
      <c r="E221" s="205" t="s">
        <v>1</v>
      </c>
      <c r="F221" s="206" t="s">
        <v>1</v>
      </c>
      <c r="G221" s="207" t="s">
        <v>1</v>
      </c>
      <c r="H221" s="208"/>
      <c r="I221" s="209"/>
      <c r="J221" s="210">
        <f t="shared" si="5"/>
        <v>0</v>
      </c>
      <c r="K221" s="164"/>
      <c r="L221" s="33"/>
      <c r="M221" s="211" t="s">
        <v>1</v>
      </c>
      <c r="N221" s="212" t="s">
        <v>44</v>
      </c>
      <c r="T221" s="60"/>
      <c r="AT221" s="16" t="s">
        <v>313</v>
      </c>
      <c r="AU221" s="16" t="s">
        <v>86</v>
      </c>
      <c r="AY221" s="16" t="s">
        <v>313</v>
      </c>
      <c r="BE221" s="94">
        <f>IF(N221="základná",J221,0)</f>
        <v>0</v>
      </c>
      <c r="BF221" s="94">
        <f>IF(N221="znížená",J221,0)</f>
        <v>0</v>
      </c>
      <c r="BG221" s="94">
        <f>IF(N221="zákl. prenesená",J221,0)</f>
        <v>0</v>
      </c>
      <c r="BH221" s="94">
        <f>IF(N221="zníž. prenesená",J221,0)</f>
        <v>0</v>
      </c>
      <c r="BI221" s="94">
        <f>IF(N221="nulová",J221,0)</f>
        <v>0</v>
      </c>
      <c r="BJ221" s="16" t="s">
        <v>99</v>
      </c>
      <c r="BK221" s="94">
        <f>I221*H221</f>
        <v>0</v>
      </c>
    </row>
    <row r="222" spans="2:65" s="1" customFormat="1" ht="16.350000000000001" customHeight="1">
      <c r="B222" s="33"/>
      <c r="C222" s="204" t="s">
        <v>1</v>
      </c>
      <c r="D222" s="204" t="s">
        <v>155</v>
      </c>
      <c r="E222" s="205" t="s">
        <v>1</v>
      </c>
      <c r="F222" s="206" t="s">
        <v>1</v>
      </c>
      <c r="G222" s="207" t="s">
        <v>1</v>
      </c>
      <c r="H222" s="208"/>
      <c r="I222" s="209"/>
      <c r="J222" s="210">
        <f t="shared" si="5"/>
        <v>0</v>
      </c>
      <c r="K222" s="164"/>
      <c r="L222" s="33"/>
      <c r="M222" s="211" t="s">
        <v>1</v>
      </c>
      <c r="N222" s="212" t="s">
        <v>44</v>
      </c>
      <c r="T222" s="60"/>
      <c r="AT222" s="16" t="s">
        <v>313</v>
      </c>
      <c r="AU222" s="16" t="s">
        <v>86</v>
      </c>
      <c r="AY222" s="16" t="s">
        <v>313</v>
      </c>
      <c r="BE222" s="94">
        <f>IF(N222="základná",J222,0)</f>
        <v>0</v>
      </c>
      <c r="BF222" s="94">
        <f>IF(N222="znížená",J222,0)</f>
        <v>0</v>
      </c>
      <c r="BG222" s="94">
        <f>IF(N222="zákl. prenesená",J222,0)</f>
        <v>0</v>
      </c>
      <c r="BH222" s="94">
        <f>IF(N222="zníž. prenesená",J222,0)</f>
        <v>0</v>
      </c>
      <c r="BI222" s="94">
        <f>IF(N222="nulová",J222,0)</f>
        <v>0</v>
      </c>
      <c r="BJ222" s="16" t="s">
        <v>99</v>
      </c>
      <c r="BK222" s="94">
        <f>I222*H222</f>
        <v>0</v>
      </c>
    </row>
    <row r="223" spans="2:65" s="1" customFormat="1" ht="16.350000000000001" customHeight="1">
      <c r="B223" s="33"/>
      <c r="C223" s="204" t="s">
        <v>1</v>
      </c>
      <c r="D223" s="204" t="s">
        <v>155</v>
      </c>
      <c r="E223" s="205" t="s">
        <v>1</v>
      </c>
      <c r="F223" s="206" t="s">
        <v>1</v>
      </c>
      <c r="G223" s="207" t="s">
        <v>1</v>
      </c>
      <c r="H223" s="208"/>
      <c r="I223" s="209"/>
      <c r="J223" s="210">
        <f t="shared" si="5"/>
        <v>0</v>
      </c>
      <c r="K223" s="164"/>
      <c r="L223" s="33"/>
      <c r="M223" s="211" t="s">
        <v>1</v>
      </c>
      <c r="N223" s="212" t="s">
        <v>44</v>
      </c>
      <c r="O223" s="213"/>
      <c r="P223" s="213"/>
      <c r="Q223" s="213"/>
      <c r="R223" s="213"/>
      <c r="S223" s="213"/>
      <c r="T223" s="214"/>
      <c r="AT223" s="16" t="s">
        <v>313</v>
      </c>
      <c r="AU223" s="16" t="s">
        <v>86</v>
      </c>
      <c r="AY223" s="16" t="s">
        <v>313</v>
      </c>
      <c r="BE223" s="94">
        <f>IF(N223="základná",J223,0)</f>
        <v>0</v>
      </c>
      <c r="BF223" s="94">
        <f>IF(N223="znížená",J223,0)</f>
        <v>0</v>
      </c>
      <c r="BG223" s="94">
        <f>IF(N223="zákl. prenesená",J223,0)</f>
        <v>0</v>
      </c>
      <c r="BH223" s="94">
        <f>IF(N223="zníž. prenesená",J223,0)</f>
        <v>0</v>
      </c>
      <c r="BI223" s="94">
        <f>IF(N223="nulová",J223,0)</f>
        <v>0</v>
      </c>
      <c r="BJ223" s="16" t="s">
        <v>99</v>
      </c>
      <c r="BK223" s="94">
        <f>I223*H223</f>
        <v>0</v>
      </c>
    </row>
    <row r="224" spans="2:65" s="1" customFormat="1" ht="6.95" customHeight="1">
      <c r="B224" s="48"/>
      <c r="C224" s="49"/>
      <c r="D224" s="49"/>
      <c r="E224" s="49"/>
      <c r="F224" s="49"/>
      <c r="G224" s="49"/>
      <c r="H224" s="49"/>
      <c r="I224" s="49"/>
      <c r="J224" s="49"/>
      <c r="K224" s="49"/>
      <c r="L224" s="33"/>
    </row>
  </sheetData>
  <sheetProtection algorithmName="SHA-512" hashValue="cmRjJvASyISoQ8K/bXH9NcuEl/Vfz620Yt32RO+VGBPE7bt9asdisl+1l7Ld9xCH6VmhT2PguTda6c7pmHL/KA==" saltValue="OHnw3IvhuM0TVh1RQdAbGyiq2udh6Rh30JXSWQv0dNW8Wiw0NM35yzWMQ0Rx/r3mr9NJ0RVw4UOEuVB6WKFwRQ==" spinCount="100000" sheet="1" objects="1" scenarios="1" formatColumns="0" formatRows="0" autoFilter="0"/>
  <autoFilter ref="C137:K223" xr:uid="{00000000-0009-0000-0000-000001000000}"/>
  <mergeCells count="14">
    <mergeCell ref="D116:F116"/>
    <mergeCell ref="E128:H128"/>
    <mergeCell ref="E130:H130"/>
    <mergeCell ref="L2:V2"/>
    <mergeCell ref="E87:H87"/>
    <mergeCell ref="D112:F112"/>
    <mergeCell ref="D113:F113"/>
    <mergeCell ref="D114:F114"/>
    <mergeCell ref="D115:F115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19:D224" xr:uid="{00000000-0002-0000-0100-000000000000}">
      <formula1>"K, M"</formula1>
    </dataValidation>
    <dataValidation type="list" allowBlank="1" showInputMessage="1" showErrorMessage="1" error="Povolené sú hodnoty základná, znížená, nulová." sqref="N219:N224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52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7"/>
      <c r="C3" s="18"/>
      <c r="D3" s="18"/>
      <c r="E3" s="18"/>
      <c r="F3" s="18"/>
      <c r="G3" s="18"/>
      <c r="H3" s="19"/>
    </row>
    <row r="4" spans="2:8" ht="24.95" customHeight="1">
      <c r="B4" s="19"/>
      <c r="C4" s="20" t="s">
        <v>314</v>
      </c>
      <c r="H4" s="19"/>
    </row>
    <row r="5" spans="2:8" ht="12" customHeight="1">
      <c r="B5" s="19"/>
      <c r="C5" s="23" t="s">
        <v>12</v>
      </c>
      <c r="D5" s="255" t="s">
        <v>13</v>
      </c>
      <c r="E5" s="251"/>
      <c r="F5" s="251"/>
      <c r="H5" s="19"/>
    </row>
    <row r="6" spans="2:8" ht="36.950000000000003" customHeight="1">
      <c r="B6" s="19"/>
      <c r="C6" s="25" t="s">
        <v>15</v>
      </c>
      <c r="D6" s="252" t="s">
        <v>16</v>
      </c>
      <c r="E6" s="251"/>
      <c r="F6" s="251"/>
      <c r="H6" s="19"/>
    </row>
    <row r="7" spans="2:8" ht="16.5" customHeight="1">
      <c r="B7" s="19"/>
      <c r="C7" s="26" t="s">
        <v>21</v>
      </c>
      <c r="D7" s="56" t="str">
        <f>'Rekapitulácia stavby'!AN8</f>
        <v>8. 3. 2024</v>
      </c>
      <c r="H7" s="19"/>
    </row>
    <row r="8" spans="2:8" s="1" customFormat="1" ht="10.9" customHeight="1">
      <c r="B8" s="33"/>
      <c r="H8" s="33"/>
    </row>
    <row r="9" spans="2:8" s="10" customFormat="1" ht="29.25" customHeight="1">
      <c r="B9" s="137"/>
      <c r="C9" s="138" t="s">
        <v>59</v>
      </c>
      <c r="D9" s="139" t="s">
        <v>60</v>
      </c>
      <c r="E9" s="139" t="s">
        <v>141</v>
      </c>
      <c r="F9" s="140" t="s">
        <v>315</v>
      </c>
      <c r="H9" s="137"/>
    </row>
    <row r="10" spans="2:8" s="1" customFormat="1" ht="26.45" customHeight="1">
      <c r="B10" s="33"/>
      <c r="C10" s="215" t="s">
        <v>83</v>
      </c>
      <c r="D10" s="215" t="s">
        <v>84</v>
      </c>
      <c r="H10" s="33"/>
    </row>
    <row r="11" spans="2:8" s="1" customFormat="1" ht="16.899999999999999" customHeight="1">
      <c r="B11" s="33"/>
      <c r="C11" s="216" t="s">
        <v>103</v>
      </c>
      <c r="D11" s="217" t="s">
        <v>104</v>
      </c>
      <c r="E11" s="218" t="s">
        <v>1</v>
      </c>
      <c r="F11" s="219">
        <v>121.59</v>
      </c>
      <c r="H11" s="33"/>
    </row>
    <row r="12" spans="2:8" s="1" customFormat="1" ht="22.5">
      <c r="B12" s="33"/>
      <c r="C12" s="220" t="s">
        <v>1</v>
      </c>
      <c r="D12" s="220" t="s">
        <v>202</v>
      </c>
      <c r="E12" s="16" t="s">
        <v>1</v>
      </c>
      <c r="F12" s="221">
        <v>28.7</v>
      </c>
      <c r="H12" s="33"/>
    </row>
    <row r="13" spans="2:8" s="1" customFormat="1" ht="22.5">
      <c r="B13" s="33"/>
      <c r="C13" s="220" t="s">
        <v>1</v>
      </c>
      <c r="D13" s="220" t="s">
        <v>203</v>
      </c>
      <c r="E13" s="16" t="s">
        <v>1</v>
      </c>
      <c r="F13" s="221">
        <v>9.6999999999999993</v>
      </c>
      <c r="H13" s="33"/>
    </row>
    <row r="14" spans="2:8" s="1" customFormat="1" ht="22.5">
      <c r="B14" s="33"/>
      <c r="C14" s="220" t="s">
        <v>1</v>
      </c>
      <c r="D14" s="220" t="s">
        <v>204</v>
      </c>
      <c r="E14" s="16" t="s">
        <v>1</v>
      </c>
      <c r="F14" s="221">
        <v>77.400000000000006</v>
      </c>
      <c r="H14" s="33"/>
    </row>
    <row r="15" spans="2:8" s="1" customFormat="1" ht="16.899999999999999" customHeight="1">
      <c r="B15" s="33"/>
      <c r="C15" s="220" t="s">
        <v>1</v>
      </c>
      <c r="D15" s="220" t="s">
        <v>206</v>
      </c>
      <c r="E15" s="16" t="s">
        <v>1</v>
      </c>
      <c r="F15" s="221">
        <v>5.79</v>
      </c>
      <c r="H15" s="33"/>
    </row>
    <row r="16" spans="2:8" s="1" customFormat="1" ht="16.899999999999999" customHeight="1">
      <c r="B16" s="33"/>
      <c r="C16" s="220" t="s">
        <v>103</v>
      </c>
      <c r="D16" s="220" t="s">
        <v>165</v>
      </c>
      <c r="E16" s="16" t="s">
        <v>1</v>
      </c>
      <c r="F16" s="221">
        <v>121.59</v>
      </c>
      <c r="H16" s="33"/>
    </row>
    <row r="17" spans="2:8" s="1" customFormat="1" ht="16.899999999999999" customHeight="1">
      <c r="B17" s="33"/>
      <c r="C17" s="222" t="s">
        <v>316</v>
      </c>
      <c r="H17" s="33"/>
    </row>
    <row r="18" spans="2:8" s="1" customFormat="1" ht="22.5">
      <c r="B18" s="33"/>
      <c r="C18" s="220" t="s">
        <v>199</v>
      </c>
      <c r="D18" s="220" t="s">
        <v>200</v>
      </c>
      <c r="E18" s="16" t="s">
        <v>169</v>
      </c>
      <c r="F18" s="221">
        <v>121.59</v>
      </c>
      <c r="H18" s="33"/>
    </row>
    <row r="19" spans="2:8" s="1" customFormat="1" ht="22.5">
      <c r="B19" s="33"/>
      <c r="C19" s="220" t="s">
        <v>174</v>
      </c>
      <c r="D19" s="220" t="s">
        <v>175</v>
      </c>
      <c r="E19" s="16" t="s">
        <v>158</v>
      </c>
      <c r="F19" s="221">
        <v>25.533999999999999</v>
      </c>
      <c r="H19" s="33"/>
    </row>
    <row r="20" spans="2:8" s="1" customFormat="1" ht="22.5">
      <c r="B20" s="33"/>
      <c r="C20" s="220" t="s">
        <v>183</v>
      </c>
      <c r="D20" s="220" t="s">
        <v>184</v>
      </c>
      <c r="E20" s="16" t="s">
        <v>158</v>
      </c>
      <c r="F20" s="221">
        <v>46.914999999999999</v>
      </c>
      <c r="H20" s="33"/>
    </row>
    <row r="21" spans="2:8" s="1" customFormat="1" ht="16.899999999999999" customHeight="1">
      <c r="B21" s="33"/>
      <c r="C21" s="220" t="s">
        <v>271</v>
      </c>
      <c r="D21" s="220" t="s">
        <v>272</v>
      </c>
      <c r="E21" s="16" t="s">
        <v>169</v>
      </c>
      <c r="F21" s="221">
        <v>121.59</v>
      </c>
      <c r="H21" s="33"/>
    </row>
    <row r="22" spans="2:8" s="1" customFormat="1" ht="22.5">
      <c r="B22" s="33"/>
      <c r="C22" s="220" t="s">
        <v>196</v>
      </c>
      <c r="D22" s="220" t="s">
        <v>197</v>
      </c>
      <c r="E22" s="16" t="s">
        <v>169</v>
      </c>
      <c r="F22" s="221">
        <v>121.59</v>
      </c>
      <c r="H22" s="33"/>
    </row>
    <row r="23" spans="2:8" s="1" customFormat="1" ht="16.899999999999999" customHeight="1">
      <c r="B23" s="33"/>
      <c r="C23" s="216" t="s">
        <v>100</v>
      </c>
      <c r="D23" s="217" t="s">
        <v>1</v>
      </c>
      <c r="E23" s="218" t="s">
        <v>1</v>
      </c>
      <c r="F23" s="219">
        <v>115.8</v>
      </c>
      <c r="H23" s="33"/>
    </row>
    <row r="24" spans="2:8" s="1" customFormat="1" ht="22.5">
      <c r="B24" s="33"/>
      <c r="C24" s="220" t="s">
        <v>1</v>
      </c>
      <c r="D24" s="220" t="s">
        <v>202</v>
      </c>
      <c r="E24" s="16" t="s">
        <v>1</v>
      </c>
      <c r="F24" s="221">
        <v>28.7</v>
      </c>
      <c r="H24" s="33"/>
    </row>
    <row r="25" spans="2:8" s="1" customFormat="1" ht="22.5">
      <c r="B25" s="33"/>
      <c r="C25" s="220" t="s">
        <v>1</v>
      </c>
      <c r="D25" s="220" t="s">
        <v>203</v>
      </c>
      <c r="E25" s="16" t="s">
        <v>1</v>
      </c>
      <c r="F25" s="221">
        <v>9.6999999999999993</v>
      </c>
      <c r="H25" s="33"/>
    </row>
    <row r="26" spans="2:8" s="1" customFormat="1" ht="22.5">
      <c r="B26" s="33"/>
      <c r="C26" s="220" t="s">
        <v>1</v>
      </c>
      <c r="D26" s="220" t="s">
        <v>204</v>
      </c>
      <c r="E26" s="16" t="s">
        <v>1</v>
      </c>
      <c r="F26" s="221">
        <v>77.400000000000006</v>
      </c>
      <c r="H26" s="33"/>
    </row>
    <row r="27" spans="2:8" s="1" customFormat="1" ht="16.899999999999999" customHeight="1">
      <c r="B27" s="33"/>
      <c r="C27" s="220" t="s">
        <v>100</v>
      </c>
      <c r="D27" s="220" t="s">
        <v>205</v>
      </c>
      <c r="E27" s="16" t="s">
        <v>1</v>
      </c>
      <c r="F27" s="221">
        <v>115.8</v>
      </c>
      <c r="H27" s="33"/>
    </row>
    <row r="28" spans="2:8" s="1" customFormat="1" ht="16.899999999999999" customHeight="1">
      <c r="B28" s="33"/>
      <c r="C28" s="222" t="s">
        <v>316</v>
      </c>
      <c r="H28" s="33"/>
    </row>
    <row r="29" spans="2:8" s="1" customFormat="1" ht="22.5">
      <c r="B29" s="33"/>
      <c r="C29" s="220" t="s">
        <v>199</v>
      </c>
      <c r="D29" s="220" t="s">
        <v>200</v>
      </c>
      <c r="E29" s="16" t="s">
        <v>169</v>
      </c>
      <c r="F29" s="221">
        <v>121.59</v>
      </c>
      <c r="H29" s="33"/>
    </row>
    <row r="30" spans="2:8" s="1" customFormat="1" ht="16.899999999999999" customHeight="1">
      <c r="B30" s="33"/>
      <c r="C30" s="216" t="s">
        <v>97</v>
      </c>
      <c r="D30" s="217" t="s">
        <v>1</v>
      </c>
      <c r="E30" s="218" t="s">
        <v>1</v>
      </c>
      <c r="F30" s="219">
        <v>56.5</v>
      </c>
      <c r="H30" s="33"/>
    </row>
    <row r="31" spans="2:8" s="1" customFormat="1" ht="16.899999999999999" customHeight="1">
      <c r="B31" s="33"/>
      <c r="C31" s="220" t="s">
        <v>1</v>
      </c>
      <c r="D31" s="220" t="s">
        <v>214</v>
      </c>
      <c r="E31" s="16" t="s">
        <v>1</v>
      </c>
      <c r="F31" s="221">
        <v>14</v>
      </c>
      <c r="H31" s="33"/>
    </row>
    <row r="32" spans="2:8" s="1" customFormat="1" ht="16.899999999999999" customHeight="1">
      <c r="B32" s="33"/>
      <c r="C32" s="220" t="s">
        <v>1</v>
      </c>
      <c r="D32" s="220" t="s">
        <v>215</v>
      </c>
      <c r="E32" s="16" t="s">
        <v>1</v>
      </c>
      <c r="F32" s="221">
        <v>4.5</v>
      </c>
      <c r="H32" s="33"/>
    </row>
    <row r="33" spans="2:8" s="1" customFormat="1" ht="16.899999999999999" customHeight="1">
      <c r="B33" s="33"/>
      <c r="C33" s="220" t="s">
        <v>1</v>
      </c>
      <c r="D33" s="220" t="s">
        <v>216</v>
      </c>
      <c r="E33" s="16" t="s">
        <v>1</v>
      </c>
      <c r="F33" s="221">
        <v>38</v>
      </c>
      <c r="H33" s="33"/>
    </row>
    <row r="34" spans="2:8" s="1" customFormat="1" ht="16.899999999999999" customHeight="1">
      <c r="B34" s="33"/>
      <c r="C34" s="220" t="s">
        <v>97</v>
      </c>
      <c r="D34" s="220" t="s">
        <v>205</v>
      </c>
      <c r="E34" s="16" t="s">
        <v>1</v>
      </c>
      <c r="F34" s="221">
        <v>56.5</v>
      </c>
      <c r="H34" s="33"/>
    </row>
    <row r="35" spans="2:8" s="1" customFormat="1" ht="16.899999999999999" customHeight="1">
      <c r="B35" s="33"/>
      <c r="C35" s="222" t="s">
        <v>316</v>
      </c>
      <c r="H35" s="33"/>
    </row>
    <row r="36" spans="2:8" s="1" customFormat="1" ht="22.5">
      <c r="B36" s="33"/>
      <c r="C36" s="220" t="s">
        <v>232</v>
      </c>
      <c r="D36" s="220" t="s">
        <v>233</v>
      </c>
      <c r="E36" s="16" t="s">
        <v>169</v>
      </c>
      <c r="F36" s="221">
        <v>59.325000000000003</v>
      </c>
      <c r="H36" s="33"/>
    </row>
    <row r="37" spans="2:8" s="1" customFormat="1" ht="22.5">
      <c r="B37" s="33"/>
      <c r="C37" s="220" t="s">
        <v>183</v>
      </c>
      <c r="D37" s="220" t="s">
        <v>184</v>
      </c>
      <c r="E37" s="16" t="s">
        <v>158</v>
      </c>
      <c r="F37" s="221">
        <v>46.914999999999999</v>
      </c>
      <c r="H37" s="33"/>
    </row>
    <row r="38" spans="2:8" s="1" customFormat="1" ht="16.899999999999999" customHeight="1">
      <c r="B38" s="33"/>
      <c r="C38" s="220" t="s">
        <v>207</v>
      </c>
      <c r="D38" s="220" t="s">
        <v>208</v>
      </c>
      <c r="E38" s="16" t="s">
        <v>169</v>
      </c>
      <c r="F38" s="221">
        <v>62.15</v>
      </c>
      <c r="H38" s="33"/>
    </row>
    <row r="39" spans="2:8" s="1" customFormat="1" ht="22.5">
      <c r="B39" s="33"/>
      <c r="C39" s="220" t="s">
        <v>211</v>
      </c>
      <c r="D39" s="220" t="s">
        <v>212</v>
      </c>
      <c r="E39" s="16" t="s">
        <v>169</v>
      </c>
      <c r="F39" s="221">
        <v>59.325000000000003</v>
      </c>
      <c r="H39" s="33"/>
    </row>
    <row r="40" spans="2:8" s="1" customFormat="1" ht="16.899999999999999" customHeight="1">
      <c r="B40" s="33"/>
      <c r="C40" s="216" t="s">
        <v>106</v>
      </c>
      <c r="D40" s="217" t="s">
        <v>1</v>
      </c>
      <c r="E40" s="218" t="s">
        <v>1</v>
      </c>
      <c r="F40" s="219">
        <v>59.325000000000003</v>
      </c>
      <c r="H40" s="33"/>
    </row>
    <row r="41" spans="2:8" s="1" customFormat="1" ht="16.899999999999999" customHeight="1">
      <c r="B41" s="33"/>
      <c r="C41" s="220" t="s">
        <v>1</v>
      </c>
      <c r="D41" s="220" t="s">
        <v>317</v>
      </c>
      <c r="E41" s="16" t="s">
        <v>1</v>
      </c>
      <c r="F41" s="221">
        <v>59.325000000000003</v>
      </c>
      <c r="H41" s="33"/>
    </row>
    <row r="42" spans="2:8" s="1" customFormat="1" ht="16.899999999999999" customHeight="1">
      <c r="B42" s="33"/>
      <c r="C42" s="220" t="s">
        <v>106</v>
      </c>
      <c r="D42" s="220" t="s">
        <v>165</v>
      </c>
      <c r="E42" s="16" t="s">
        <v>1</v>
      </c>
      <c r="F42" s="221">
        <v>59.325000000000003</v>
      </c>
      <c r="H42" s="33"/>
    </row>
    <row r="43" spans="2:8" s="1" customFormat="1" ht="16.899999999999999" customHeight="1">
      <c r="B43" s="33"/>
      <c r="C43" s="222" t="s">
        <v>316</v>
      </c>
      <c r="H43" s="33"/>
    </row>
    <row r="44" spans="2:8" s="1" customFormat="1" ht="16.899999999999999" customHeight="1">
      <c r="B44" s="33"/>
      <c r="C44" s="220" t="s">
        <v>167</v>
      </c>
      <c r="D44" s="220" t="s">
        <v>168</v>
      </c>
      <c r="E44" s="16" t="s">
        <v>169</v>
      </c>
      <c r="F44" s="221">
        <v>59.325000000000003</v>
      </c>
      <c r="H44" s="33"/>
    </row>
    <row r="45" spans="2:8" s="1" customFormat="1" ht="16.899999999999999" customHeight="1">
      <c r="B45" s="33"/>
      <c r="C45" s="216" t="s">
        <v>108</v>
      </c>
      <c r="D45" s="217" t="s">
        <v>1</v>
      </c>
      <c r="E45" s="218" t="s">
        <v>1</v>
      </c>
      <c r="F45" s="219">
        <v>46.914999999999999</v>
      </c>
      <c r="H45" s="33"/>
    </row>
    <row r="46" spans="2:8" s="1" customFormat="1" ht="16.899999999999999" customHeight="1">
      <c r="B46" s="33"/>
      <c r="C46" s="220" t="s">
        <v>1</v>
      </c>
      <c r="D46" s="220" t="s">
        <v>186</v>
      </c>
      <c r="E46" s="16" t="s">
        <v>1</v>
      </c>
      <c r="F46" s="221">
        <v>46.914999999999999</v>
      </c>
      <c r="H46" s="33"/>
    </row>
    <row r="47" spans="2:8" s="1" customFormat="1" ht="16.899999999999999" customHeight="1">
      <c r="B47" s="33"/>
      <c r="C47" s="220" t="s">
        <v>108</v>
      </c>
      <c r="D47" s="220" t="s">
        <v>165</v>
      </c>
      <c r="E47" s="16" t="s">
        <v>1</v>
      </c>
      <c r="F47" s="221">
        <v>46.914999999999999</v>
      </c>
      <c r="H47" s="33"/>
    </row>
    <row r="48" spans="2:8" s="1" customFormat="1" ht="16.899999999999999" customHeight="1">
      <c r="B48" s="33"/>
      <c r="C48" s="222" t="s">
        <v>316</v>
      </c>
      <c r="H48" s="33"/>
    </row>
    <row r="49" spans="2:8" s="1" customFormat="1" ht="22.5">
      <c r="B49" s="33"/>
      <c r="C49" s="220" t="s">
        <v>183</v>
      </c>
      <c r="D49" s="220" t="s">
        <v>184</v>
      </c>
      <c r="E49" s="16" t="s">
        <v>158</v>
      </c>
      <c r="F49" s="221">
        <v>46.914999999999999</v>
      </c>
      <c r="H49" s="33"/>
    </row>
    <row r="50" spans="2:8" s="1" customFormat="1" ht="22.5">
      <c r="B50" s="33"/>
      <c r="C50" s="220" t="s">
        <v>180</v>
      </c>
      <c r="D50" s="220" t="s">
        <v>181</v>
      </c>
      <c r="E50" s="16" t="s">
        <v>158</v>
      </c>
      <c r="F50" s="221">
        <v>46.914999999999999</v>
      </c>
      <c r="H50" s="33"/>
    </row>
    <row r="51" spans="2:8" s="1" customFormat="1" ht="7.35" customHeight="1">
      <c r="B51" s="48"/>
      <c r="C51" s="49"/>
      <c r="D51" s="49"/>
      <c r="E51" s="49"/>
      <c r="F51" s="49"/>
      <c r="G51" s="49"/>
      <c r="H51" s="33"/>
    </row>
    <row r="52" spans="2:8" s="1" customFormat="1" ht="11.25"/>
  </sheetData>
  <sheetProtection algorithmName="SHA-512" hashValue="+rB9hlAgvecVbIGQp1wIF3JhEwPLRnNytItL84z0mvBaS80CzylNEfzQxAALqq0ul5S+SJ978bgI03HcEP5+7g==" saltValue="65MmS1ripCwpRielp5S0/fEYWkyn6npgMxcwNXJYu2l0GVRnbFbEDmxUYwscvspFIzS2H9pwcULMpePj2dHoLw==" spinCount="100000" sheet="1" objects="1" scenarios="1" formatColumns="0" formatRows="0"/>
  <mergeCells count="2">
    <mergeCell ref="D5:F5"/>
    <mergeCell ref="D6:F6"/>
  </mergeCells>
  <pageMargins left="0.7" right="0.7" top="0.75" bottom="0.75" header="0.3" footer="0.3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10 - Hala ľahká údržba tr...</vt:lpstr>
      <vt:lpstr>Zoznam figúr</vt:lpstr>
      <vt:lpstr>'10 - Hala ľahká údržba tr...'!Názvy_tlače</vt:lpstr>
      <vt:lpstr>'Rekapitulácia stavby'!Názvy_tlače</vt:lpstr>
      <vt:lpstr>'Zoznam figúr'!Názvy_tlače</vt:lpstr>
      <vt:lpstr>'10 - Hala ľahká údržba tr...'!Oblasť_tlače</vt:lpstr>
      <vt:lpstr>'Rekapitulácia stavby'!Oblasť_tlače</vt:lpstr>
      <vt:lpstr>'Zoznam figúr'!Oblasť_tlače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DESKTOP-9G0H08V\HP</dc:creator>
  <cp:lastModifiedBy>Cencerová Lucia</cp:lastModifiedBy>
  <dcterms:created xsi:type="dcterms:W3CDTF">2024-07-24T12:23:31Z</dcterms:created>
  <dcterms:modified xsi:type="dcterms:W3CDTF">2024-12-10T11:08:39Z</dcterms:modified>
</cp:coreProperties>
</file>